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20" windowWidth="12120" windowHeight="8820" tabRatio="935" firstSheet="8" activeTab="15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Sheet4" sheetId="155" r:id="rId24"/>
    <sheet name="T7ACC_UPY_Utlsn " sheetId="75" r:id="rId25"/>
    <sheet name="Sheet5" sheetId="156" r:id="rId26"/>
    <sheet name="AT-8_Hon_CCH_Pry" sheetId="88" r:id="rId27"/>
    <sheet name="AT-8A_Hon_CCH_UPry" sheetId="114" r:id="rId28"/>
    <sheet name="AT9_TA" sheetId="13" r:id="rId29"/>
    <sheet name="AT10_MME" sheetId="14" r:id="rId30"/>
    <sheet name="AT10A_" sheetId="138" r:id="rId31"/>
    <sheet name="AT-10 B" sheetId="121" r:id="rId32"/>
    <sheet name="AT-10 C" sheetId="123" r:id="rId33"/>
    <sheet name="AT-10D" sheetId="102" r:id="rId34"/>
    <sheet name="AT-10 E" sheetId="142" r:id="rId35"/>
    <sheet name="AT-10 F" sheetId="153" r:id="rId36"/>
    <sheet name="AT11_KS Year wise" sheetId="115" r:id="rId37"/>
    <sheet name="AT11A_KS-District wise" sheetId="16" r:id="rId38"/>
    <sheet name="AT12_KD-New" sheetId="26" r:id="rId39"/>
    <sheet name="AT12A_KD-Replacement" sheetId="117" r:id="rId40"/>
    <sheet name="Mode of cooking" sheetId="103" r:id="rId41"/>
    <sheet name="AT-14" sheetId="124" r:id="rId42"/>
    <sheet name="AT-14 A" sheetId="135" r:id="rId43"/>
    <sheet name="AT-15" sheetId="132" r:id="rId44"/>
    <sheet name="AT-16" sheetId="133" r:id="rId45"/>
    <sheet name="AT_17_Coverage-RBSK " sheetId="93" r:id="rId46"/>
    <sheet name="AT18_Details_Community " sheetId="66" r:id="rId47"/>
    <sheet name="AT_19_Impl_Agency" sheetId="84" r:id="rId48"/>
    <sheet name="AT_20_CentralCookingagency " sheetId="119" r:id="rId49"/>
    <sheet name="AT-21" sheetId="105" r:id="rId50"/>
    <sheet name="AT-22" sheetId="108" r:id="rId51"/>
    <sheet name="AT-23 MIS" sheetId="101" r:id="rId52"/>
    <sheet name="AT-23A _AMS" sheetId="139" r:id="rId53"/>
    <sheet name="AT-24" sheetId="104" r:id="rId54"/>
    <sheet name="AT-25" sheetId="109" r:id="rId55"/>
    <sheet name="Sheet1 (2)" sheetId="137" r:id="rId56"/>
    <sheet name="AT26_NoWD" sheetId="27" r:id="rId57"/>
    <sheet name="AT26A_NoWD" sheetId="28" r:id="rId58"/>
    <sheet name="AT27_Req_FG_CA_Pry" sheetId="29" r:id="rId59"/>
    <sheet name="AT27A_Req_FG_CA_U Pry " sheetId="144" r:id="rId60"/>
    <sheet name="AT27B_Req_FG_CA_N CLP" sheetId="145" r:id="rId61"/>
    <sheet name="AT27C_Req_FG_Drought -Pry " sheetId="146" r:id="rId62"/>
    <sheet name="AT27D_Req_FG_Drought -UPry " sheetId="147" r:id="rId63"/>
    <sheet name="AT_28_RqmtKitchen" sheetId="62" r:id="rId64"/>
    <sheet name="AT-28A_RqmtPlinthArea" sheetId="78" r:id="rId65"/>
    <sheet name="AT29_K_D" sheetId="72" r:id="rId66"/>
    <sheet name="AT-30_Coook-cum-Helper" sheetId="65" r:id="rId67"/>
    <sheet name="AT_31_Budget_provision " sheetId="98" r:id="rId68"/>
    <sheet name="AT32_Drought Pry Util" sheetId="148" r:id="rId69"/>
    <sheet name="AT-32A Drought UPry Util" sheetId="149" r:id="rId70"/>
    <sheet name="Sheet2" sheetId="150" r:id="rId71"/>
  </sheets>
  <definedNames>
    <definedName name="_xlnm.Print_Area" localSheetId="45">'AT_17_Coverage-RBSK '!$A$1:$L$28</definedName>
    <definedName name="_xlnm.Print_Area" localSheetId="47">AT_19_Impl_Agency!$A$1:$J$31</definedName>
    <definedName name="_xlnm.Print_Area" localSheetId="48">'AT_20_CentralCookingagency '!$A$1:$M$28</definedName>
    <definedName name="_xlnm.Print_Area" localSheetId="63">AT_28_RqmtKitchen!$A$1:$S$25</definedName>
    <definedName name="_xlnm.Print_Area" localSheetId="5">AT_2A_fundflow!$A$1:$W$35</definedName>
    <definedName name="_xlnm.Print_Area" localSheetId="67">'AT_31_Budget_provision '!$A$1:$AC$33</definedName>
    <definedName name="_xlnm.Print_Area" localSheetId="31">'AT-10 B'!$A$1:$J$25</definedName>
    <definedName name="_xlnm.Print_Area" localSheetId="32">'AT-10 C'!$A$1:$J$23</definedName>
    <definedName name="_xlnm.Print_Area" localSheetId="34">'AT-10 E'!$A$1:$G$24</definedName>
    <definedName name="_xlnm.Print_Area" localSheetId="29">AT10_MME!$A$1:$H$32</definedName>
    <definedName name="_xlnm.Print_Area" localSheetId="30">AT10A_!$A$1:$E$25</definedName>
    <definedName name="_xlnm.Print_Area" localSheetId="33">'AT-10D'!$A$1:$H$37</definedName>
    <definedName name="_xlnm.Print_Area" localSheetId="36">'AT11_KS Year wise'!$A$1:$K$32</definedName>
    <definedName name="_xlnm.Print_Area" localSheetId="37">'AT11A_KS-District wise'!$A$1:$K$27</definedName>
    <definedName name="_xlnm.Print_Area" localSheetId="38">'AT12_KD-New'!$A$1:$K$26</definedName>
    <definedName name="_xlnm.Print_Area" localSheetId="39">'AT12A_KD-Replacement'!$A$1:$K$26</definedName>
    <definedName name="_xlnm.Print_Area" localSheetId="41">'AT-14'!$A$1:$N$21</definedName>
    <definedName name="_xlnm.Print_Area" localSheetId="42">'AT-14 A'!$A$1:$H$30</definedName>
    <definedName name="_xlnm.Print_Area" localSheetId="43">'AT-15'!$A$1:$L$24</definedName>
    <definedName name="_xlnm.Print_Area" localSheetId="44">'AT-16'!$A$1:$K$22</definedName>
    <definedName name="_xlnm.Print_Area" localSheetId="46">'AT18_Details_Community '!$A$1:$F$24</definedName>
    <definedName name="_xlnm.Print_Area" localSheetId="3">'AT-1-Gen_Info '!$A$1:$T$58</definedName>
    <definedName name="_xlnm.Print_Area" localSheetId="53">'AT-24'!$A$1:$M$23</definedName>
    <definedName name="_xlnm.Print_Area" localSheetId="56">AT26_NoWD!$A$1:$L$31</definedName>
    <definedName name="_xlnm.Print_Area" localSheetId="57">AT26A_NoWD!$A$1:$K$32</definedName>
    <definedName name="_xlnm.Print_Area" localSheetId="58">AT27_Req_FG_CA_Pry!$A$1:$V$30</definedName>
    <definedName name="_xlnm.Print_Area" localSheetId="59">'AT27A_Req_FG_CA_U Pry '!$A$1:$Z$28</definedName>
    <definedName name="_xlnm.Print_Area" localSheetId="60">'AT27B_Req_FG_CA_N CLP'!$A$1:$N$29</definedName>
    <definedName name="_xlnm.Print_Area" localSheetId="61">'AT27C_Req_FG_Drought -Pry '!$A$1:$N$30</definedName>
    <definedName name="_xlnm.Print_Area" localSheetId="62">'AT27D_Req_FG_Drought -UPry '!$A$1:$N$30</definedName>
    <definedName name="_xlnm.Print_Area" localSheetId="64">'AT-28A_RqmtPlinthArea'!$A$1:$S$23</definedName>
    <definedName name="_xlnm.Print_Area" localSheetId="65">AT29_K_D!$A$1:$AF$22</definedName>
    <definedName name="_xlnm.Print_Area" localSheetId="4">'AT-2-S1 BUDGET'!$A$1:$Q$39</definedName>
    <definedName name="_xlnm.Print_Area" localSheetId="66">'AT-30_Coook-cum-Helper'!$A$1:$L$23</definedName>
    <definedName name="_xlnm.Print_Area" localSheetId="68">'AT32_Drought Pry Util'!$A$1:$J$25</definedName>
    <definedName name="_xlnm.Print_Area" localSheetId="69">'AT-32A Drought UPry Util'!$A$1:$J$25</definedName>
    <definedName name="_xlnm.Print_Area" localSheetId="7">'AT3A_cvrg(Insti)_PY'!$A$1:$N$29</definedName>
    <definedName name="_xlnm.Print_Area" localSheetId="8">'AT3B_cvrg(Insti)_UPY '!$A$1:$N$29</definedName>
    <definedName name="_xlnm.Print_Area" localSheetId="9">'AT3C_cvrg(Insti)_UPY '!$A$1:$N$29</definedName>
    <definedName name="_xlnm.Print_Area" localSheetId="26">'AT-8_Hon_CCH_Pry'!$A$1:$W$28</definedName>
    <definedName name="_xlnm.Print_Area" localSheetId="27">'AT-8A_Hon_CCH_UPry'!$A$1:$V$27</definedName>
    <definedName name="_xlnm.Print_Area" localSheetId="28">AT9_TA!$A$1:$J$31</definedName>
    <definedName name="_xlnm.Print_Area" localSheetId="1">Contents!$A$1:$C$65</definedName>
    <definedName name="_xlnm.Print_Area" localSheetId="10">'enrolment vs availed_PY'!$A$1:$Q$29</definedName>
    <definedName name="_xlnm.Print_Area" localSheetId="11">'enrolment vs availed_UPY'!$A$1:$Q$31</definedName>
    <definedName name="_xlnm.Print_Area" localSheetId="40">'Mode of cooking'!$A$1:$H$23</definedName>
    <definedName name="_xlnm.Print_Area" localSheetId="2">Sheet1!$A$1:$J$24</definedName>
    <definedName name="_xlnm.Print_Area" localSheetId="55">'Sheet1 (2)'!$A$1:$J$24</definedName>
    <definedName name="_xlnm.Print_Area" localSheetId="23">Sheet4!$A$1:$S$32</definedName>
    <definedName name="_xlnm.Print_Area" localSheetId="13">T5_PLAN_vs_PRFM!$A$1:$J$25</definedName>
    <definedName name="_xlnm.Print_Area" localSheetId="14">'T5A_PLAN_vs_PRFM '!$A$1:$J$25</definedName>
    <definedName name="_xlnm.Print_Area" localSheetId="15">'T5B_PLAN_vs_PRFM  (2)'!$A$1:$J$25</definedName>
    <definedName name="_xlnm.Print_Area" localSheetId="16">'T5C_Drought_PLAN_vs_PRFM '!$A$1:$J$25</definedName>
    <definedName name="_xlnm.Print_Area" localSheetId="17">'T5D_Drought_PLAN_vs_PRFM  '!$A$1:$J$25</definedName>
    <definedName name="_xlnm.Print_Area" localSheetId="18">T6_FG_py_Utlsn!$A$1:$L$25</definedName>
    <definedName name="_xlnm.Print_Area" localSheetId="19">'T6A_FG_Upy_Utlsn '!$A$1:$L$26</definedName>
    <definedName name="_xlnm.Print_Area" localSheetId="20">T6B_Pay_FG_FCI_Pry!$A$1:$M$33</definedName>
    <definedName name="_xlnm.Print_Area" localSheetId="21">T6C_Coarse_Grain!$A$1:$L$27</definedName>
    <definedName name="_xlnm.Print_Area" localSheetId="22">T7_CC_PY_Utlsn!$A$1:$Q$33</definedName>
    <definedName name="_xlnm.Print_Area" localSheetId="24">'T7ACC_UPY_Utlsn '!$A$1:$Q$26</definedName>
  </definedNames>
  <calcPr calcId="125725"/>
</workbook>
</file>

<file path=xl/calcChain.xml><?xml version="1.0" encoding="utf-8"?>
<calcChain xmlns="http://schemas.openxmlformats.org/spreadsheetml/2006/main">
  <c r="H16" i="153"/>
  <c r="I16"/>
  <c r="J16"/>
  <c r="K16"/>
  <c r="L16"/>
  <c r="C16"/>
  <c r="D16"/>
  <c r="E16"/>
  <c r="F16"/>
  <c r="G16"/>
  <c r="H23" i="28"/>
  <c r="Q13" i="155"/>
  <c r="J17" i="13"/>
  <c r="J16"/>
  <c r="J15"/>
  <c r="J14"/>
  <c r="J13"/>
  <c r="J12"/>
  <c r="L20" i="88"/>
  <c r="Q18" i="155"/>
  <c r="Q17"/>
  <c r="Q16"/>
  <c r="Q15"/>
  <c r="Q14"/>
  <c r="Q18" i="156"/>
  <c r="S18" s="1"/>
  <c r="Q17"/>
  <c r="S17" s="1"/>
  <c r="Q13"/>
  <c r="K41" i="155"/>
  <c r="I19" i="156"/>
  <c r="J19"/>
  <c r="K19"/>
  <c r="L19"/>
  <c r="I19" i="155"/>
  <c r="J19"/>
  <c r="K19"/>
  <c r="L19"/>
  <c r="M18" i="156"/>
  <c r="M17"/>
  <c r="M13"/>
  <c r="M18" i="155"/>
  <c r="M17"/>
  <c r="M16"/>
  <c r="M15"/>
  <c r="M14"/>
  <c r="M13"/>
  <c r="I41"/>
  <c r="O19" i="156"/>
  <c r="N19"/>
  <c r="P19" s="1"/>
  <c r="E19"/>
  <c r="D19"/>
  <c r="C19"/>
  <c r="P18"/>
  <c r="E18"/>
  <c r="P17"/>
  <c r="E17"/>
  <c r="R16"/>
  <c r="S16" s="1"/>
  <c r="P16"/>
  <c r="E16"/>
  <c r="R15"/>
  <c r="S15" s="1"/>
  <c r="P15"/>
  <c r="E15"/>
  <c r="S14"/>
  <c r="R14"/>
  <c r="P14"/>
  <c r="E14"/>
  <c r="S13"/>
  <c r="P13"/>
  <c r="E13"/>
  <c r="H41" i="155"/>
  <c r="G41"/>
  <c r="F41"/>
  <c r="D41"/>
  <c r="C41"/>
  <c r="J40"/>
  <c r="E40"/>
  <c r="J39"/>
  <c r="E39"/>
  <c r="J38"/>
  <c r="E38"/>
  <c r="J37"/>
  <c r="E37"/>
  <c r="J36"/>
  <c r="E36"/>
  <c r="J35"/>
  <c r="E35"/>
  <c r="O19"/>
  <c r="N19"/>
  <c r="P19" s="1"/>
  <c r="H19"/>
  <c r="G19"/>
  <c r="G20" s="1"/>
  <c r="F19"/>
  <c r="D19"/>
  <c r="C19"/>
  <c r="P18"/>
  <c r="E18"/>
  <c r="S17"/>
  <c r="P17"/>
  <c r="E17"/>
  <c r="P16"/>
  <c r="E16"/>
  <c r="P15"/>
  <c r="E15"/>
  <c r="P14"/>
  <c r="E14"/>
  <c r="P13"/>
  <c r="E13"/>
  <c r="Q19" l="1"/>
  <c r="E41"/>
  <c r="E19"/>
  <c r="J41"/>
  <c r="M19"/>
  <c r="S15"/>
  <c r="S13"/>
  <c r="S18"/>
  <c r="R19"/>
  <c r="S16"/>
  <c r="S14"/>
  <c r="M19" i="156"/>
  <c r="Q19"/>
  <c r="S19" s="1"/>
  <c r="S19" i="155" l="1"/>
  <c r="D18" i="139"/>
  <c r="C18" i="93"/>
  <c r="D18"/>
  <c r="E18"/>
  <c r="F18"/>
  <c r="G18"/>
  <c r="H18"/>
  <c r="I18"/>
  <c r="J18"/>
  <c r="K18"/>
  <c r="L18"/>
  <c r="E27" i="99"/>
  <c r="I16"/>
  <c r="H16"/>
  <c r="I29"/>
  <c r="H29"/>
  <c r="K17" i="65"/>
  <c r="F18" i="117" l="1"/>
  <c r="E18"/>
  <c r="D18"/>
  <c r="C18"/>
  <c r="F18" i="26"/>
  <c r="E18"/>
  <c r="D18"/>
  <c r="C18"/>
  <c r="D15" i="141"/>
  <c r="E9"/>
  <c r="E15" s="1"/>
  <c r="E14"/>
  <c r="E10"/>
  <c r="E11"/>
  <c r="E12"/>
  <c r="E13"/>
  <c r="C15"/>
  <c r="H42" i="7" l="1"/>
  <c r="I41"/>
  <c r="I40"/>
  <c r="I39"/>
  <c r="I38"/>
  <c r="I37"/>
  <c r="I36"/>
  <c r="G42"/>
  <c r="I42" l="1"/>
  <c r="E42"/>
  <c r="E41"/>
  <c r="E40"/>
  <c r="E39"/>
  <c r="E38"/>
  <c r="E37"/>
  <c r="E36"/>
  <c r="D42"/>
  <c r="F42"/>
  <c r="C42"/>
  <c r="E35" i="88"/>
  <c r="E34"/>
  <c r="E33"/>
  <c r="E32"/>
  <c r="E31"/>
  <c r="E30"/>
  <c r="D36"/>
  <c r="C36"/>
  <c r="E36" s="1"/>
  <c r="F37" i="13"/>
  <c r="F36"/>
  <c r="C41"/>
  <c r="F41" s="1"/>
  <c r="C40"/>
  <c r="F40" s="1"/>
  <c r="C39"/>
  <c r="F39" s="1"/>
  <c r="C38"/>
  <c r="F38" s="1"/>
  <c r="C37"/>
  <c r="C36"/>
  <c r="J17" i="47"/>
  <c r="I16"/>
  <c r="H15"/>
  <c r="J11"/>
  <c r="I11"/>
  <c r="H11"/>
  <c r="J17" i="60"/>
  <c r="I16"/>
  <c r="I15"/>
  <c r="H15"/>
  <c r="I14"/>
  <c r="H14"/>
  <c r="I13"/>
  <c r="H13"/>
  <c r="H12"/>
  <c r="I12"/>
  <c r="J11"/>
  <c r="I11"/>
  <c r="H11"/>
  <c r="D35" i="96"/>
  <c r="M17"/>
  <c r="M15"/>
  <c r="L17"/>
  <c r="L15"/>
  <c r="K20"/>
  <c r="I19"/>
  <c r="J19" s="1"/>
  <c r="I16"/>
  <c r="G16"/>
  <c r="F16"/>
  <c r="H20"/>
  <c r="F19"/>
  <c r="L19" s="1"/>
  <c r="F18"/>
  <c r="L18" s="1"/>
  <c r="N18" i="101"/>
  <c r="O18"/>
  <c r="P18"/>
  <c r="D24" i="135"/>
  <c r="E24"/>
  <c r="F24"/>
  <c r="G24"/>
  <c r="H18" i="5"/>
  <c r="O15" i="108"/>
  <c r="L15"/>
  <c r="M15"/>
  <c r="J11" i="105"/>
  <c r="J10"/>
  <c r="J9"/>
  <c r="J12"/>
  <c r="J13"/>
  <c r="I14"/>
  <c r="I13"/>
  <c r="G19" i="96" l="1"/>
  <c r="M19" s="1"/>
  <c r="I20"/>
  <c r="N19"/>
  <c r="G18"/>
  <c r="M18" s="1"/>
  <c r="N18" s="1"/>
  <c r="L16"/>
  <c r="J16"/>
  <c r="J20" s="1"/>
  <c r="N15"/>
  <c r="N17"/>
  <c r="F20"/>
  <c r="L20"/>
  <c r="M20" i="7"/>
  <c r="L20"/>
  <c r="N19"/>
  <c r="N18"/>
  <c r="N17"/>
  <c r="N16"/>
  <c r="N15"/>
  <c r="N14"/>
  <c r="M16" i="96" l="1"/>
  <c r="M20" s="1"/>
  <c r="N20" s="1"/>
  <c r="G20"/>
  <c r="N20" i="7"/>
  <c r="P20" i="88"/>
  <c r="Q19"/>
  <c r="Q18"/>
  <c r="Q17"/>
  <c r="Q16"/>
  <c r="Q15"/>
  <c r="Q14"/>
  <c r="H18" i="111"/>
  <c r="H18" i="4"/>
  <c r="N16" i="96" l="1"/>
  <c r="AC20" i="98"/>
  <c r="AC21"/>
  <c r="AC22"/>
  <c r="AB20"/>
  <c r="AB21"/>
  <c r="AB22"/>
  <c r="AA18"/>
  <c r="AA20"/>
  <c r="AA21"/>
  <c r="AA22"/>
  <c r="Y17"/>
  <c r="Y18"/>
  <c r="Y19"/>
  <c r="Y20"/>
  <c r="Y21"/>
  <c r="Y22"/>
  <c r="Y15"/>
  <c r="X17"/>
  <c r="X18"/>
  <c r="X19"/>
  <c r="X20"/>
  <c r="X21"/>
  <c r="X22"/>
  <c r="X15"/>
  <c r="W17"/>
  <c r="W18"/>
  <c r="W19"/>
  <c r="W20"/>
  <c r="W21"/>
  <c r="W22"/>
  <c r="W15"/>
  <c r="U17"/>
  <c r="U18"/>
  <c r="U19"/>
  <c r="U20"/>
  <c r="U21"/>
  <c r="U22"/>
  <c r="U23"/>
  <c r="U16"/>
  <c r="T17"/>
  <c r="T18"/>
  <c r="T19"/>
  <c r="T20"/>
  <c r="T21"/>
  <c r="T22"/>
  <c r="T23"/>
  <c r="T16"/>
  <c r="S17"/>
  <c r="S18"/>
  <c r="S19"/>
  <c r="S20"/>
  <c r="S21"/>
  <c r="S22"/>
  <c r="S23"/>
  <c r="S16"/>
  <c r="Q16"/>
  <c r="Q17"/>
  <c r="Q18"/>
  <c r="Q19"/>
  <c r="Q20"/>
  <c r="Q21"/>
  <c r="Q22"/>
  <c r="Q15"/>
  <c r="P16"/>
  <c r="P17"/>
  <c r="P18"/>
  <c r="P19"/>
  <c r="P20"/>
  <c r="P21"/>
  <c r="P22"/>
  <c r="P15"/>
  <c r="O16"/>
  <c r="O17"/>
  <c r="O18"/>
  <c r="O19"/>
  <c r="O20"/>
  <c r="O21"/>
  <c r="O22"/>
  <c r="O15"/>
  <c r="M18"/>
  <c r="M19"/>
  <c r="M20"/>
  <c r="M21"/>
  <c r="M22"/>
  <c r="M15"/>
  <c r="L18"/>
  <c r="L19"/>
  <c r="L20"/>
  <c r="L21"/>
  <c r="L22"/>
  <c r="L15"/>
  <c r="K18"/>
  <c r="K19"/>
  <c r="K20"/>
  <c r="K21"/>
  <c r="K22"/>
  <c r="K15"/>
  <c r="E16"/>
  <c r="E17"/>
  <c r="E18"/>
  <c r="E19"/>
  <c r="E20"/>
  <c r="E21"/>
  <c r="E22"/>
  <c r="D16"/>
  <c r="D17"/>
  <c r="D18"/>
  <c r="D19"/>
  <c r="D20"/>
  <c r="D21"/>
  <c r="D22"/>
  <c r="C16"/>
  <c r="C17"/>
  <c r="C18"/>
  <c r="C19"/>
  <c r="C20"/>
  <c r="C21"/>
  <c r="C22"/>
  <c r="H17"/>
  <c r="H18"/>
  <c r="H19"/>
  <c r="H20"/>
  <c r="H21"/>
  <c r="H22"/>
  <c r="G17"/>
  <c r="G18"/>
  <c r="G19"/>
  <c r="G20"/>
  <c r="G21"/>
  <c r="G22"/>
  <c r="H16"/>
  <c r="G16"/>
  <c r="I17"/>
  <c r="I18"/>
  <c r="I19"/>
  <c r="I20"/>
  <c r="I21"/>
  <c r="I22"/>
  <c r="I16"/>
  <c r="E15"/>
  <c r="D15"/>
  <c r="C15"/>
  <c r="AD19"/>
  <c r="AA19" s="1"/>
  <c r="AD18"/>
  <c r="AC18" s="1"/>
  <c r="AD15"/>
  <c r="AA15" s="1"/>
  <c r="V23"/>
  <c r="R23"/>
  <c r="P23" s="1"/>
  <c r="J23"/>
  <c r="H23" s="1"/>
  <c r="F23"/>
  <c r="E23" s="1"/>
  <c r="U17" i="29"/>
  <c r="O12" i="144"/>
  <c r="O13"/>
  <c r="O14"/>
  <c r="O15"/>
  <c r="O16"/>
  <c r="O17"/>
  <c r="O11"/>
  <c r="K15" i="108"/>
  <c r="J15"/>
  <c r="N15"/>
  <c r="H15"/>
  <c r="I15"/>
  <c r="C18" i="139"/>
  <c r="C17" i="84"/>
  <c r="D17"/>
  <c r="E17"/>
  <c r="F17"/>
  <c r="G17"/>
  <c r="H17"/>
  <c r="I17"/>
  <c r="D21" i="102"/>
  <c r="E21"/>
  <c r="F21"/>
  <c r="G21"/>
  <c r="D30"/>
  <c r="E30"/>
  <c r="F30"/>
  <c r="D16" i="96"/>
  <c r="D17"/>
  <c r="D18"/>
  <c r="D19"/>
  <c r="D15"/>
  <c r="C16"/>
  <c r="C17"/>
  <c r="C18"/>
  <c r="C19"/>
  <c r="C15"/>
  <c r="G27" i="102"/>
  <c r="G30" s="1"/>
  <c r="N17" i="98"/>
  <c r="AD17" s="1"/>
  <c r="Z16"/>
  <c r="W16" s="1"/>
  <c r="N16"/>
  <c r="M16" s="1"/>
  <c r="AB17" l="1"/>
  <c r="AC17"/>
  <c r="AA17"/>
  <c r="N23"/>
  <c r="AD16"/>
  <c r="AD23"/>
  <c r="C23"/>
  <c r="D23"/>
  <c r="O23"/>
  <c r="Y16"/>
  <c r="AB18"/>
  <c r="AC19"/>
  <c r="K16"/>
  <c r="L16"/>
  <c r="X16"/>
  <c r="AB19"/>
  <c r="AC15"/>
  <c r="Z23"/>
  <c r="G23"/>
  <c r="K17"/>
  <c r="L17"/>
  <c r="M17"/>
  <c r="Q23"/>
  <c r="AB15"/>
  <c r="I23"/>
  <c r="K15" i="105"/>
  <c r="J15"/>
  <c r="J14"/>
  <c r="I15"/>
  <c r="H12" i="28"/>
  <c r="J12" s="1"/>
  <c r="H13"/>
  <c r="J13" s="1"/>
  <c r="H14"/>
  <c r="H15"/>
  <c r="J15" s="1"/>
  <c r="H16"/>
  <c r="J16" s="1"/>
  <c r="H17"/>
  <c r="J17" s="1"/>
  <c r="H18"/>
  <c r="H19"/>
  <c r="J19" s="1"/>
  <c r="H20"/>
  <c r="J20" s="1"/>
  <c r="H21"/>
  <c r="J21" s="1"/>
  <c r="H22"/>
  <c r="H11"/>
  <c r="J11" s="1"/>
  <c r="J14"/>
  <c r="J18"/>
  <c r="J22"/>
  <c r="H12" i="27"/>
  <c r="J12" s="1"/>
  <c r="H15"/>
  <c r="J15" s="1"/>
  <c r="G12"/>
  <c r="G13"/>
  <c r="H13" s="1"/>
  <c r="J13" s="1"/>
  <c r="G14"/>
  <c r="H14" s="1"/>
  <c r="J14" s="1"/>
  <c r="G16"/>
  <c r="H16" s="1"/>
  <c r="J16" s="1"/>
  <c r="G17"/>
  <c r="H17" s="1"/>
  <c r="J17" s="1"/>
  <c r="G18"/>
  <c r="H18" s="1"/>
  <c r="J18" s="1"/>
  <c r="G19"/>
  <c r="H19" s="1"/>
  <c r="J19" s="1"/>
  <c r="G20"/>
  <c r="H20" s="1"/>
  <c r="J20" s="1"/>
  <c r="G21"/>
  <c r="H21" s="1"/>
  <c r="J21" s="1"/>
  <c r="G22"/>
  <c r="H22" s="1"/>
  <c r="J22" s="1"/>
  <c r="G11"/>
  <c r="H11" s="1"/>
  <c r="J11" s="1"/>
  <c r="F23"/>
  <c r="D23"/>
  <c r="C15" i="105"/>
  <c r="J15" i="84"/>
  <c r="J16"/>
  <c r="J12"/>
  <c r="J13"/>
  <c r="K19" i="7"/>
  <c r="E17"/>
  <c r="E18"/>
  <c r="E19"/>
  <c r="E15"/>
  <c r="E16"/>
  <c r="E14"/>
  <c r="E19" i="138"/>
  <c r="M19" i="75"/>
  <c r="L19"/>
  <c r="I19"/>
  <c r="D19"/>
  <c r="C19"/>
  <c r="J20" i="7"/>
  <c r="I20"/>
  <c r="D20"/>
  <c r="C20"/>
  <c r="L19" i="86"/>
  <c r="C19"/>
  <c r="C25" i="14"/>
  <c r="D25"/>
  <c r="E25"/>
  <c r="F25"/>
  <c r="G25"/>
  <c r="E16" i="99"/>
  <c r="E15"/>
  <c r="J28"/>
  <c r="J15"/>
  <c r="J27"/>
  <c r="I25" i="96"/>
  <c r="E20"/>
  <c r="M17" i="65"/>
  <c r="V17" i="29"/>
  <c r="W17"/>
  <c r="X17"/>
  <c r="O11"/>
  <c r="O12"/>
  <c r="O13"/>
  <c r="O14"/>
  <c r="O15"/>
  <c r="O16"/>
  <c r="O17"/>
  <c r="E17" i="65"/>
  <c r="D17"/>
  <c r="C17"/>
  <c r="G12" i="144"/>
  <c r="S12" s="1"/>
  <c r="G13"/>
  <c r="G14"/>
  <c r="G15"/>
  <c r="G16"/>
  <c r="G11"/>
  <c r="C17"/>
  <c r="G17" s="1"/>
  <c r="S17" s="1"/>
  <c r="D17"/>
  <c r="E17"/>
  <c r="F17"/>
  <c r="G12" i="29"/>
  <c r="I12" s="1"/>
  <c r="J12" s="1"/>
  <c r="N12" s="1"/>
  <c r="M12" s="1"/>
  <c r="G13"/>
  <c r="I13" s="1"/>
  <c r="J13" s="1"/>
  <c r="N13" s="1"/>
  <c r="G14"/>
  <c r="S14" s="1"/>
  <c r="G15"/>
  <c r="S15" s="1"/>
  <c r="G16"/>
  <c r="S16" s="1"/>
  <c r="G11"/>
  <c r="S11" s="1"/>
  <c r="R11" s="1"/>
  <c r="C17"/>
  <c r="D17"/>
  <c r="E17"/>
  <c r="F17"/>
  <c r="I18" i="13"/>
  <c r="C18"/>
  <c r="I16" i="144" l="1"/>
  <c r="S16"/>
  <c r="AA16" i="98"/>
  <c r="AB16"/>
  <c r="AC16"/>
  <c r="I11" i="144"/>
  <c r="S11"/>
  <c r="S13"/>
  <c r="R13" s="1"/>
  <c r="Y23" i="98"/>
  <c r="W23"/>
  <c r="X23"/>
  <c r="AA23"/>
  <c r="AB23"/>
  <c r="AC23"/>
  <c r="H25" i="14"/>
  <c r="J23" i="27"/>
  <c r="S14" i="144"/>
  <c r="R14" s="1"/>
  <c r="I15"/>
  <c r="S15"/>
  <c r="Q15" s="1"/>
  <c r="L23" i="98"/>
  <c r="K23"/>
  <c r="M23"/>
  <c r="I13" i="144"/>
  <c r="I15" i="29"/>
  <c r="J15" s="1"/>
  <c r="N15" s="1"/>
  <c r="M15" s="1"/>
  <c r="M13"/>
  <c r="D20" i="96"/>
  <c r="C20"/>
  <c r="E25"/>
  <c r="K25"/>
  <c r="J25"/>
  <c r="I11" i="29"/>
  <c r="I14" i="144"/>
  <c r="N19" i="75"/>
  <c r="G17" i="29"/>
  <c r="I17" s="1"/>
  <c r="J17" s="1"/>
  <c r="N17" s="1"/>
  <c r="M17" s="1"/>
  <c r="I14"/>
  <c r="J14" s="1"/>
  <c r="N14" s="1"/>
  <c r="M14" s="1"/>
  <c r="I12" i="144"/>
  <c r="R15"/>
  <c r="J23" i="28"/>
  <c r="I17" i="144"/>
  <c r="Q12"/>
  <c r="R12"/>
  <c r="Q13"/>
  <c r="R16" i="29"/>
  <c r="Q16"/>
  <c r="Q14"/>
  <c r="R14"/>
  <c r="Q15"/>
  <c r="R15"/>
  <c r="Q11"/>
  <c r="I16"/>
  <c r="T15"/>
  <c r="T12"/>
  <c r="S12"/>
  <c r="S13"/>
  <c r="T13"/>
  <c r="T14"/>
  <c r="J17" i="144" l="1"/>
  <c r="N17" s="1"/>
  <c r="T17"/>
  <c r="J13"/>
  <c r="N13" s="1"/>
  <c r="M13" s="1"/>
  <c r="T13"/>
  <c r="J16"/>
  <c r="N16" s="1"/>
  <c r="M16" s="1"/>
  <c r="T16"/>
  <c r="J12"/>
  <c r="N12" s="1"/>
  <c r="M12" s="1"/>
  <c r="T12"/>
  <c r="J14"/>
  <c r="T14"/>
  <c r="J11"/>
  <c r="N11" s="1"/>
  <c r="M11" s="1"/>
  <c r="T11"/>
  <c r="Q14"/>
  <c r="J15"/>
  <c r="N15" s="1"/>
  <c r="M15" s="1"/>
  <c r="T15"/>
  <c r="T17" i="29"/>
  <c r="C25" i="96"/>
  <c r="D25"/>
  <c r="J11" i="29"/>
  <c r="N11" s="1"/>
  <c r="M11" s="1"/>
  <c r="T11"/>
  <c r="R16" i="144"/>
  <c r="Q16"/>
  <c r="S17" i="29"/>
  <c r="Q17" s="1"/>
  <c r="M17" i="144"/>
  <c r="R17"/>
  <c r="Q17"/>
  <c r="Q11"/>
  <c r="R11"/>
  <c r="R12" i="29"/>
  <c r="Q12"/>
  <c r="Q13"/>
  <c r="R13"/>
  <c r="J16"/>
  <c r="N16" s="1"/>
  <c r="M16" s="1"/>
  <c r="T16"/>
  <c r="H17" i="14"/>
  <c r="P14" i="75"/>
  <c r="Q14" s="1"/>
  <c r="P15"/>
  <c r="Q15" s="1"/>
  <c r="P16"/>
  <c r="Q16" s="1"/>
  <c r="P17"/>
  <c r="P18"/>
  <c r="O18"/>
  <c r="O17"/>
  <c r="O13"/>
  <c r="N14"/>
  <c r="N15"/>
  <c r="N16"/>
  <c r="N17"/>
  <c r="N18"/>
  <c r="N13"/>
  <c r="K14"/>
  <c r="K15"/>
  <c r="K16"/>
  <c r="K17"/>
  <c r="K18"/>
  <c r="P15" i="7"/>
  <c r="P16"/>
  <c r="P17"/>
  <c r="P18"/>
  <c r="P19"/>
  <c r="P14"/>
  <c r="O15"/>
  <c r="O16"/>
  <c r="O17"/>
  <c r="O18"/>
  <c r="O19"/>
  <c r="O14"/>
  <c r="K15"/>
  <c r="K16"/>
  <c r="K17"/>
  <c r="K18"/>
  <c r="K20"/>
  <c r="K14"/>
  <c r="F20"/>
  <c r="G20"/>
  <c r="G21" s="1"/>
  <c r="H20"/>
  <c r="E13" i="75"/>
  <c r="E14"/>
  <c r="E15"/>
  <c r="E16"/>
  <c r="E17"/>
  <c r="E18"/>
  <c r="E19"/>
  <c r="E20" i="7"/>
  <c r="R15" i="88"/>
  <c r="R16"/>
  <c r="R17"/>
  <c r="R18"/>
  <c r="R19"/>
  <c r="R14"/>
  <c r="O20"/>
  <c r="Q20" s="1"/>
  <c r="N15"/>
  <c r="N16"/>
  <c r="N17"/>
  <c r="N18"/>
  <c r="N19"/>
  <c r="N14"/>
  <c r="K20"/>
  <c r="F15"/>
  <c r="F16"/>
  <c r="F17"/>
  <c r="F18"/>
  <c r="F19"/>
  <c r="F14"/>
  <c r="E15"/>
  <c r="E16"/>
  <c r="E17"/>
  <c r="E18"/>
  <c r="E19"/>
  <c r="E14"/>
  <c r="G20"/>
  <c r="F20" s="1"/>
  <c r="E23" i="27"/>
  <c r="G23" s="1"/>
  <c r="G15" i="105"/>
  <c r="F14"/>
  <c r="F13"/>
  <c r="F12"/>
  <c r="F10"/>
  <c r="F9"/>
  <c r="H15"/>
  <c r="E15"/>
  <c r="D15"/>
  <c r="J11" i="84"/>
  <c r="J17" s="1"/>
  <c r="F18" i="66"/>
  <c r="D18"/>
  <c r="E18"/>
  <c r="C18"/>
  <c r="N15" i="124"/>
  <c r="M15"/>
  <c r="L15"/>
  <c r="K15"/>
  <c r="J15"/>
  <c r="I15"/>
  <c r="D15"/>
  <c r="C15"/>
  <c r="C16" i="103"/>
  <c r="F18" i="13"/>
  <c r="J18" s="1"/>
  <c r="C20" i="88"/>
  <c r="D20"/>
  <c r="M19" i="86"/>
  <c r="K17"/>
  <c r="K16"/>
  <c r="K15"/>
  <c r="K13"/>
  <c r="H19"/>
  <c r="I19"/>
  <c r="F19"/>
  <c r="G19"/>
  <c r="H18" i="74"/>
  <c r="C18"/>
  <c r="E19" i="86"/>
  <c r="C18" i="5"/>
  <c r="K18" i="74"/>
  <c r="L17"/>
  <c r="L16"/>
  <c r="L12"/>
  <c r="G17"/>
  <c r="G16"/>
  <c r="G12"/>
  <c r="F18"/>
  <c r="J18"/>
  <c r="E18"/>
  <c r="I18"/>
  <c r="D18"/>
  <c r="G17" i="5"/>
  <c r="G16"/>
  <c r="G15"/>
  <c r="G14"/>
  <c r="G13"/>
  <c r="G12"/>
  <c r="G18" s="1"/>
  <c r="F18"/>
  <c r="E18"/>
  <c r="J18"/>
  <c r="D27"/>
  <c r="E28" i="74"/>
  <c r="J17" i="111"/>
  <c r="J16"/>
  <c r="J12"/>
  <c r="J18" s="1"/>
  <c r="F17"/>
  <c r="F16"/>
  <c r="F12"/>
  <c r="C18"/>
  <c r="D18"/>
  <c r="F18" s="1"/>
  <c r="F18" i="4"/>
  <c r="F17"/>
  <c r="F16"/>
  <c r="F15"/>
  <c r="F14"/>
  <c r="F13"/>
  <c r="F12"/>
  <c r="J17"/>
  <c r="J16"/>
  <c r="J15"/>
  <c r="J14"/>
  <c r="J13"/>
  <c r="J12"/>
  <c r="G12" i="59"/>
  <c r="G13"/>
  <c r="G14"/>
  <c r="G15"/>
  <c r="G16"/>
  <c r="G11"/>
  <c r="C17"/>
  <c r="D17"/>
  <c r="E17"/>
  <c r="F17"/>
  <c r="K17" i="58"/>
  <c r="J17"/>
  <c r="I17"/>
  <c r="H17"/>
  <c r="L16"/>
  <c r="L15"/>
  <c r="L14"/>
  <c r="L13"/>
  <c r="L12"/>
  <c r="L11"/>
  <c r="G11"/>
  <c r="G12"/>
  <c r="G13"/>
  <c r="G14"/>
  <c r="G15"/>
  <c r="G16"/>
  <c r="C17"/>
  <c r="D17"/>
  <c r="E17"/>
  <c r="F17"/>
  <c r="G13" i="1"/>
  <c r="G14"/>
  <c r="G15"/>
  <c r="G16"/>
  <c r="G17"/>
  <c r="C18"/>
  <c r="D18"/>
  <c r="E18"/>
  <c r="F18"/>
  <c r="F10" i="100"/>
  <c r="F11"/>
  <c r="F12"/>
  <c r="F13"/>
  <c r="F14"/>
  <c r="C15"/>
  <c r="D15"/>
  <c r="E15"/>
  <c r="F9"/>
  <c r="D12" i="56"/>
  <c r="D11" s="1"/>
  <c r="F12"/>
  <c r="B12"/>
  <c r="H11"/>
  <c r="L11"/>
  <c r="F11"/>
  <c r="B11"/>
  <c r="N14" i="144" l="1"/>
  <c r="M14" s="1"/>
  <c r="G18" i="1"/>
  <c r="E20" i="88"/>
  <c r="G17" i="58"/>
  <c r="J18" i="4"/>
  <c r="G17" i="59"/>
  <c r="L18" i="74"/>
  <c r="C42" i="13"/>
  <c r="F42" s="1"/>
  <c r="T16" i="88"/>
  <c r="K19" i="86"/>
  <c r="T18" i="88"/>
  <c r="T15"/>
  <c r="Q18" i="75"/>
  <c r="G18" i="74"/>
  <c r="R17" i="29"/>
  <c r="L17" i="58"/>
  <c r="Q17" i="75"/>
  <c r="O19"/>
  <c r="Q15" i="7"/>
  <c r="Q14"/>
  <c r="Q19"/>
  <c r="Q18"/>
  <c r="P20"/>
  <c r="Q17"/>
  <c r="Q16"/>
  <c r="O20"/>
  <c r="T14" i="88"/>
  <c r="R20"/>
  <c r="T20" s="1"/>
  <c r="T19"/>
  <c r="T17"/>
  <c r="N20"/>
  <c r="F15" i="105"/>
  <c r="F15" i="100"/>
  <c r="L13" i="5"/>
  <c r="L14"/>
  <c r="L15"/>
  <c r="L16"/>
  <c r="L17"/>
  <c r="L12"/>
  <c r="K18"/>
  <c r="D18"/>
  <c r="I18"/>
  <c r="G18" i="111"/>
  <c r="G18" i="4"/>
  <c r="Q12" i="47"/>
  <c r="Q13"/>
  <c r="Q14"/>
  <c r="Q15"/>
  <c r="Q16"/>
  <c r="N17"/>
  <c r="I17" s="1"/>
  <c r="Q11"/>
  <c r="L16"/>
  <c r="L15"/>
  <c r="L14"/>
  <c r="L13"/>
  <c r="L12"/>
  <c r="L11"/>
  <c r="L17" s="1"/>
  <c r="G12"/>
  <c r="G13"/>
  <c r="G14"/>
  <c r="G15"/>
  <c r="G16"/>
  <c r="D17"/>
  <c r="C11"/>
  <c r="C17" s="1"/>
  <c r="G17" s="1"/>
  <c r="Q12" i="60"/>
  <c r="Q13"/>
  <c r="Q16"/>
  <c r="Q11"/>
  <c r="N17"/>
  <c r="I17" s="1"/>
  <c r="M17"/>
  <c r="H17" s="1"/>
  <c r="Q14"/>
  <c r="Q15"/>
  <c r="L16"/>
  <c r="L15"/>
  <c r="L14"/>
  <c r="L13"/>
  <c r="L12"/>
  <c r="L11"/>
  <c r="G16"/>
  <c r="G15"/>
  <c r="G14"/>
  <c r="G13"/>
  <c r="G12"/>
  <c r="G11"/>
  <c r="D17"/>
  <c r="C17"/>
  <c r="G17" s="1"/>
  <c r="L17" l="1"/>
  <c r="G11" i="47"/>
  <c r="L18" i="5"/>
  <c r="Q17" i="60"/>
  <c r="M17" i="47"/>
  <c r="Q20" i="7"/>
  <c r="Q17" i="47" l="1"/>
  <c r="H17"/>
  <c r="F25" i="96"/>
  <c r="L25" l="1"/>
  <c r="G25"/>
  <c r="M25" l="1"/>
  <c r="N25" s="1"/>
  <c r="H25"/>
  <c r="P13" i="75"/>
  <c r="Q13" s="1"/>
  <c r="K13"/>
  <c r="J19"/>
  <c r="P19" s="1"/>
  <c r="Q19" s="1"/>
  <c r="K19" l="1"/>
</calcChain>
</file>

<file path=xl/comments1.xml><?xml version="1.0" encoding="utf-8"?>
<comments xmlns="http://schemas.openxmlformats.org/spreadsheetml/2006/main">
  <authors>
    <author>Lenovo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<sst xmlns="http://schemas.openxmlformats.org/spreadsheetml/2006/main" count="2935" uniqueCount="989">
  <si>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</si>
  <si>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</si>
  <si>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</si>
  <si>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</si>
  <si>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</si>
  <si>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</si>
  <si>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</si>
  <si>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</si>
  <si>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</si>
  <si>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</si>
  <si>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</si>
  <si>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</si>
  <si>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</si>
  <si>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</si>
  <si>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</si>
  <si>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</si>
  <si>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</si>
  <si>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</si>
  <si>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</si>
  <si>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</si>
  <si>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</si>
  <si>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</si>
  <si>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</si>
  <si>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</si>
  <si>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</si>
  <si>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</si>
  <si>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</si>
  <si>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</si>
  <si>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</si>
  <si>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</si>
  <si>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</si>
  <si>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</si>
  <si>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</si>
  <si>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</si>
  <si>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</si>
  <si>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</si>
  <si>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</si>
  <si>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</si>
  <si>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</si>
  <si>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</si>
  <si>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</si>
  <si>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</si>
  <si>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</si>
  <si>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</si>
  <si>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</si>
  <si>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</si>
  <si>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</si>
  <si>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</si>
  <si>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</si>
  <si>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</si>
  <si>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</si>
  <si>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</si>
  <si>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</si>
  <si>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</si>
  <si>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</si>
  <si>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</si>
  <si>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</si>
  <si>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</si>
  <si>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</si>
  <si>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</si>
  <si>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</si>
  <si>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</si>
  <si>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</si>
  <si>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</si>
  <si>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</si>
  <si>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</si>
  <si>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</si>
  <si>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</si>
  <si>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</si>
  <si>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</si>
  <si>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</si>
  <si>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</si>
  <si>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</si>
  <si>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</si>
  <si>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</si>
  <si>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</si>
  <si>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</si>
  <si>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</si>
  <si>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</si>
  <si>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</si>
  <si>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</si>
  <si>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</si>
  <si>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</si>
  <si>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</si>
  <si>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</si>
  <si>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</si>
  <si>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</si>
  <si>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</si>
  <si>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</si>
  <si>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</si>
  <si>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</si>
  <si>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</si>
  <si>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</si>
  <si>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</si>
  <si>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</si>
  <si>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</si>
  <si>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</si>
  <si>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</si>
  <si>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</si>
  <si>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</si>
  <si>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</si>
  <si>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</si>
  <si>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</si>
  <si>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</si>
  <si>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</si>
  <si>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</si>
  <si>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</si>
  <si>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</si>
  <si>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</si>
  <si>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</si>
  <si>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</si>
  <si>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</si>
  <si>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</si>
  <si>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</si>
  <si>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</si>
  <si>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</si>
  <si>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</si>
  <si>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</si>
  <si>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</si>
  <si>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*Rice</t>
  </si>
  <si>
    <t>*Wheat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</si>
  <si>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</si>
  <si>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</si>
  <si>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</si>
  <si>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</si>
  <si>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</si>
  <si>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</si>
  <si>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</si>
  <si>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</si>
  <si>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</si>
  <si>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</si>
  <si>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</si>
  <si>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</si>
  <si>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</si>
  <si>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</si>
  <si>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</si>
  <si>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</si>
  <si>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</si>
  <si>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</si>
  <si>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</si>
  <si>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</si>
  <si>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</si>
  <si>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</si>
  <si>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</si>
  <si>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</si>
  <si>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</si>
  <si>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</si>
  <si>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</si>
  <si>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</si>
  <si>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</si>
  <si>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</si>
  <si>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</si>
  <si>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</si>
  <si>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</si>
  <si>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</si>
  <si>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</si>
  <si>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</si>
  <si>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</si>
  <si>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</si>
  <si>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</si>
  <si>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</si>
  <si>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</si>
  <si>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</si>
  <si>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</si>
  <si>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</si>
  <si>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</si>
  <si>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</si>
  <si>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</si>
  <si>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</si>
  <si>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</si>
  <si>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</si>
  <si>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</si>
  <si>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</si>
  <si>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</si>
  <si>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</si>
  <si>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</si>
  <si>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</si>
  <si>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</si>
  <si>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</si>
  <si>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</si>
  <si>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</si>
  <si>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</si>
  <si>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</si>
  <si>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</si>
  <si>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</si>
  <si>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</si>
  <si>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</si>
  <si>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</si>
  <si>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</si>
  <si>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</si>
  <si>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</si>
  <si>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</si>
  <si>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</si>
  <si>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</si>
  <si>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</si>
  <si>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</si>
  <si>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</si>
  <si>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</si>
  <si>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</si>
  <si>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</si>
  <si>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</si>
  <si>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</si>
  <si>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</si>
  <si>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</si>
  <si>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</si>
  <si>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</si>
  <si>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</si>
  <si>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</si>
  <si>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</si>
  <si>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</si>
  <si>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</si>
  <si>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</si>
  <si>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</si>
  <si>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</si>
  <si>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</si>
  <si>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</si>
  <si>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</si>
  <si>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</si>
  <si>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</si>
  <si>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</si>
  <si>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</si>
  <si>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</si>
  <si>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</si>
  <si>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</si>
  <si>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</si>
  <si>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</si>
  <si>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</si>
  <si>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</si>
  <si>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</si>
  <si>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</si>
  <si>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</si>
  <si>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</si>
  <si>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</si>
  <si>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</si>
  <si>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</si>
  <si>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</si>
  <si>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</si>
  <si>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</si>
  <si>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</si>
  <si>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</si>
  <si>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</si>
  <si>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</si>
  <si>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</si>
  <si>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</si>
  <si>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</si>
  <si>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</si>
  <si>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</si>
  <si>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</si>
  <si>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</si>
  <si>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</si>
  <si>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</si>
  <si>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</si>
  <si>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</si>
  <si>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</si>
  <si>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</si>
  <si>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</si>
  <si>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</si>
  <si>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</si>
  <si>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</si>
  <si>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</si>
  <si>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>Gen.</t>
  </si>
  <si>
    <t>SC.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</si>
  <si>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</si>
  <si>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</si>
  <si>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</si>
  <si>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</si>
  <si>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</si>
  <si>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</si>
  <si>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</si>
  <si>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</si>
  <si>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</si>
  <si>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</si>
  <si>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</si>
  <si>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</si>
  <si>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</si>
  <si>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</si>
  <si>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</si>
  <si>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</si>
  <si>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</si>
  <si>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</si>
  <si>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</si>
  <si>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</si>
  <si>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</si>
  <si>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</si>
  <si>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</si>
  <si>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</si>
  <si>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</si>
  <si>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</si>
  <si>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</si>
  <si>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</si>
  <si>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</si>
  <si>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</si>
  <si>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</si>
  <si>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</si>
  <si>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</si>
  <si>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</si>
  <si>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</si>
  <si>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</si>
  <si>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</si>
  <si>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</si>
  <si>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</si>
  <si>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</si>
  <si>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</si>
  <si>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</si>
  <si>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</si>
  <si>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</si>
  <si>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</si>
  <si>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</si>
  <si>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</si>
  <si>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</si>
  <si>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</si>
  <si>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</si>
  <si>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</si>
  <si>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</si>
  <si>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</si>
  <si>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</si>
  <si>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</si>
  <si>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</si>
  <si>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</si>
  <si>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</si>
  <si>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</si>
  <si>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</si>
  <si>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</si>
  <si>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</si>
  <si>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</si>
  <si>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</si>
  <si>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</si>
  <si>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</si>
  <si>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</si>
  <si>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</si>
  <si>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</si>
  <si>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</si>
  <si>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</si>
  <si>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</si>
  <si>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</si>
  <si>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</si>
  <si>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</si>
  <si>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</si>
  <si>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</si>
  <si>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</si>
  <si>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</si>
  <si>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</si>
  <si>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</si>
  <si>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</si>
  <si>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</si>
  <si>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</si>
  <si>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</si>
  <si>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</si>
  <si>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</si>
  <si>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</si>
  <si>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</si>
  <si>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</si>
  <si>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</si>
  <si>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</si>
  <si>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</si>
  <si>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</si>
  <si>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</si>
  <si>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</si>
  <si>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</si>
  <si>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</si>
  <si>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</si>
  <si>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</si>
  <si>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</si>
  <si>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</si>
  <si>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</si>
  <si>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</si>
  <si>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</si>
  <si>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</si>
  <si>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</si>
  <si>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</si>
  <si>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</si>
  <si>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</si>
  <si>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</si>
  <si>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</si>
  <si>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</si>
  <si>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</si>
  <si>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</si>
  <si>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</si>
  <si>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</si>
  <si>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</si>
  <si>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</si>
  <si>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</si>
  <si>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</si>
  <si>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</si>
  <si>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</si>
  <si>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</si>
  <si>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</si>
  <si>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</si>
  <si>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</si>
  <si>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</si>
  <si>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</si>
  <si>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</si>
  <si>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</si>
  <si>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</si>
  <si>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</si>
  <si>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</si>
  <si>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</si>
  <si>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</si>
  <si>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</si>
  <si>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</si>
  <si>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</si>
  <si>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</si>
  <si>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</si>
  <si>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</si>
  <si>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</si>
  <si>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</si>
  <si>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</si>
  <si>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</si>
  <si>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</si>
  <si>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</si>
  <si>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</si>
  <si>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</si>
  <si>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</si>
  <si>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</si>
  <si>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</si>
  <si>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</si>
  <si>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</si>
  <si>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</si>
  <si>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</si>
  <si>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</si>
  <si>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</si>
  <si>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</si>
  <si>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</si>
  <si>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</si>
  <si>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</si>
  <si>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</si>
  <si>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</si>
  <si>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</si>
  <si>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</si>
  <si>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</si>
  <si>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</si>
  <si>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</si>
  <si>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</si>
  <si>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</si>
  <si>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</si>
  <si>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</si>
  <si>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</si>
  <si>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</si>
  <si>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</si>
  <si>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</si>
  <si>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</si>
  <si>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</si>
  <si>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</si>
  <si>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</si>
  <si>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</si>
  <si>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</si>
  <si>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</si>
  <si>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</si>
  <si>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</si>
  <si>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</si>
  <si>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</si>
  <si>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</si>
  <si>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</si>
  <si>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</si>
  <si>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</si>
  <si>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</si>
  <si>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</si>
  <si>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</si>
  <si>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</si>
  <si>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</si>
  <si>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</si>
  <si>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</si>
  <si>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</si>
  <si>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</si>
  <si>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</si>
  <si>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</si>
  <si>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</si>
  <si>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</si>
  <si>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</si>
  <si>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</si>
  <si>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</si>
  <si>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</si>
  <si>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</si>
  <si>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</si>
  <si>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</si>
  <si>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</si>
  <si>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</si>
  <si>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</si>
  <si>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</si>
  <si>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</si>
  <si>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</si>
  <si>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</si>
  <si>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</si>
  <si>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</si>
  <si>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</si>
  <si>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</si>
  <si>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</si>
  <si>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</si>
  <si>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</si>
  <si>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</si>
  <si>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</si>
  <si>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</si>
  <si>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</si>
  <si>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</si>
  <si>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</si>
  <si>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</si>
  <si>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</si>
  <si>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</si>
  <si>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</si>
  <si>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</si>
  <si>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</si>
  <si>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</si>
  <si>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</si>
  <si>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</si>
  <si>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</si>
  <si>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</si>
  <si>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</si>
  <si>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</si>
  <si>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</si>
  <si>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</si>
  <si>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</si>
  <si>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</si>
  <si>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</si>
  <si>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</si>
  <si>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</si>
  <si>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</si>
  <si>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</si>
  <si>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</si>
  <si>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</si>
  <si>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</si>
  <si>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</si>
  <si>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</si>
  <si>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</si>
  <si>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</si>
  <si>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</si>
  <si>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</si>
  <si>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</si>
  <si>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</si>
  <si>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Engaged in 2016-17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</si>
  <si>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</si>
  <si>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</si>
  <si>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</si>
  <si>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</si>
  <si>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</si>
  <si>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</si>
  <si>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</si>
  <si>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</si>
  <si>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</si>
  <si>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</si>
  <si>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</si>
  <si>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</si>
  <si>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</si>
  <si>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</si>
  <si>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</si>
  <si>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</si>
  <si>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</si>
  <si>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</si>
  <si>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</si>
  <si>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</si>
  <si>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</si>
  <si>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</si>
  <si>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</si>
  <si>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</si>
  <si>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</si>
  <si>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</si>
  <si>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</si>
  <si>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</si>
  <si>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</si>
  <si>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</si>
  <si>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</si>
  <si>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</si>
  <si>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</si>
  <si>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</si>
  <si>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</si>
  <si>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</si>
  <si>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</si>
  <si>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</si>
  <si>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</si>
  <si>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</si>
  <si>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</si>
  <si>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</si>
  <si>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</si>
  <si>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Table: AT-31 : Budget Provision for the Year 2017-18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</si>
  <si>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</si>
  <si>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</si>
  <si>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</si>
  <si>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</si>
  <si>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</si>
  <si>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</si>
  <si>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</si>
  <si>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</si>
  <si>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</si>
  <si>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</si>
  <si>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</si>
  <si>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</si>
  <si>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</si>
  <si>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</si>
  <si>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</si>
  <si>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</si>
  <si>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</si>
  <si>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</si>
  <si>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</si>
  <si>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</si>
  <si>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</si>
  <si>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</si>
  <si>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</si>
  <si>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</si>
  <si>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</si>
  <si>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</si>
  <si>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</si>
  <si>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</si>
  <si>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</si>
  <si>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</si>
  <si>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</si>
  <si>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</si>
  <si>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</si>
  <si>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</si>
  <si>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</si>
  <si>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</si>
  <si>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</si>
  <si>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</si>
  <si>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</si>
  <si>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</si>
  <si>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</si>
  <si>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</si>
  <si>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</si>
  <si>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</si>
  <si>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</si>
  <si>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</si>
  <si>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</si>
  <si>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</si>
  <si>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</si>
  <si>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</si>
  <si>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</si>
  <si>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</si>
  <si>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</si>
  <si>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</si>
  <si>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</si>
  <si>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</si>
  <si>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</si>
  <si>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</si>
  <si>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</si>
  <si>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</si>
  <si>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</si>
  <si>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</si>
  <si>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</si>
  <si>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</si>
  <si>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</si>
  <si>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</si>
  <si>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</si>
  <si>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</si>
  <si>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</si>
  <si>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</si>
  <si>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</si>
  <si>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</si>
  <si>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Number of School Working Days (Primary,Classes I-V) for 2017-18</t>
  </si>
  <si>
    <t>AT - 26 A</t>
  </si>
  <si>
    <t>Number of School Working Days (Upper Primary,Classes VI-VIII) for 2017-18</t>
  </si>
  <si>
    <t>AT - 27</t>
  </si>
  <si>
    <t>Proposal for coverage of children and working days  for 2017-18  (Primary Classes, I-V)</t>
  </si>
  <si>
    <t>AT - 27 A</t>
  </si>
  <si>
    <t>Proposal for coverage of children and working days  for 2017-18  (Upper Primary,Classes VI-VIII)</t>
  </si>
  <si>
    <t>AT - 27 B</t>
  </si>
  <si>
    <t>Proposal for coverage of children for NCLP Schools during 2017-18</t>
  </si>
  <si>
    <t>AT - 27 C</t>
  </si>
  <si>
    <t>Proposal for coverage of children and working days  for Primary (Classes I-V) in Drought affected areas  during 2017-18</t>
  </si>
  <si>
    <t>AT - 27 D</t>
  </si>
  <si>
    <t>Proposal for coverage of children and working days  for  Upper Primary (Classes VI-VIII)in Drought affected areas  during 2017-18</t>
  </si>
  <si>
    <t>AT - 28</t>
  </si>
  <si>
    <t>Requirement of kitchen-cum-stores in the Primary and Upper Primary schools for the year 2017-18</t>
  </si>
  <si>
    <t>AT - 28 A</t>
  </si>
  <si>
    <t>Requirement of kitchen cum stores as per Plinth Area Norm in the Primary and Upper Primary schools for the year 2017-18</t>
  </si>
  <si>
    <t>AT - 29</t>
  </si>
  <si>
    <t>AT - 30</t>
  </si>
  <si>
    <t>Requirement of Cook cum Helpers for 2017-18</t>
  </si>
  <si>
    <t>AT - 31</t>
  </si>
  <si>
    <t>Budget Provision for the Year 2017-18</t>
  </si>
  <si>
    <t>Requirement of Kitchen Devices during 2017-18 in Primary &amp; Upper Primary Schools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</si>
  <si>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</si>
  <si>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</si>
  <si>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</si>
  <si>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</si>
  <si>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</si>
  <si>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</si>
  <si>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</si>
  <si>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</si>
  <si>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</si>
  <si>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</si>
  <si>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During 01.04.17 to 31.12.17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</si>
  <si>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</si>
  <si>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</si>
  <si>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</si>
  <si>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</si>
  <si>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r>
      <t xml:space="preserve">No. of working days </t>
    </r>
    <r>
      <rPr>
        <b/>
        <sz val="8"/>
        <rFont val="Arial"/>
        <family val="2"/>
      </rPr>
      <t xml:space="preserve">(During 01.04.17 to 31.12.17)     </t>
    </r>
    <r>
      <rPr>
        <b/>
        <sz val="10"/>
        <rFont val="Arial"/>
        <family val="2"/>
      </rPr>
      <t xml:space="preserve">             </t>
    </r>
  </si>
  <si>
    <t xml:space="preserve">No. of working days (During 01.04.17 to 31.12.17)                  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</si>
  <si>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</si>
  <si>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</si>
  <si>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</si>
  <si>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</si>
  <si>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</si>
  <si>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</si>
  <si>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</si>
  <si>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</si>
  <si>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</si>
  <si>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</si>
  <si>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</si>
  <si>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</si>
  <si>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</si>
  <si>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</si>
  <si>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</si>
  <si>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</si>
  <si>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</si>
  <si>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</si>
  <si>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</si>
  <si>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</si>
  <si>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(As on 31st Dec, 2017)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</si>
  <si>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</si>
  <si>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</si>
  <si>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</si>
  <si>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</si>
  <si>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</si>
  <si>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</si>
  <si>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</si>
  <si>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</si>
  <si>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</si>
  <si>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</si>
  <si>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</si>
  <si>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</si>
  <si>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</si>
  <si>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</si>
  <si>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</si>
  <si>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</si>
  <si>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</si>
  <si>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</si>
  <si>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</si>
  <si>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</si>
  <si>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</si>
  <si>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</si>
  <si>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</si>
  <si>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</si>
  <si>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</si>
  <si>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</si>
  <si>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</si>
  <si>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</si>
  <si>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</si>
  <si>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</si>
  <si>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</si>
  <si>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</si>
  <si>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</si>
  <si>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</si>
  <si>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</si>
  <si>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</si>
  <si>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</si>
  <si>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</si>
  <si>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</si>
  <si>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</si>
  <si>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</si>
  <si>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</si>
  <si>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</si>
  <si>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</si>
  <si>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</si>
  <si>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</si>
  <si>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</si>
  <si>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</si>
  <si>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</si>
  <si>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</si>
  <si>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</si>
  <si>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</si>
  <si>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</si>
  <si>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</si>
  <si>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</si>
  <si>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</si>
  <si>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</si>
  <si>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</si>
  <si>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</si>
  <si>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</si>
  <si>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</si>
  <si>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</si>
  <si>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</si>
  <si>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</si>
  <si>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</si>
  <si>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</si>
  <si>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</si>
  <si>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</si>
  <si>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</si>
  <si>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</si>
  <si>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</si>
  <si>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</si>
  <si>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</si>
  <si>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</si>
  <si>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</si>
  <si>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</si>
  <si>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</si>
  <si>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</si>
  <si>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</si>
  <si>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</si>
  <si>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</si>
  <si>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</si>
  <si>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</si>
  <si>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</si>
  <si>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</si>
  <si>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</si>
  <si>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</si>
  <si>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</si>
  <si>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</si>
  <si>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</si>
  <si>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</si>
  <si>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</si>
  <si>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</si>
  <si>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</si>
  <si>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</si>
  <si>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</si>
  <si>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</si>
  <si>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</si>
  <si>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</si>
  <si>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</si>
  <si>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</si>
  <si>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</si>
  <si>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</si>
  <si>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</si>
  <si>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</si>
  <si>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</si>
  <si>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</si>
  <si>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</si>
  <si>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</si>
  <si>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</si>
  <si>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</si>
  <si>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</si>
  <si>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</si>
  <si>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</si>
  <si>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</si>
  <si>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</si>
  <si>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</si>
  <si>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</si>
  <si>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</si>
  <si>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</si>
  <si>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</si>
  <si>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</si>
  <si>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</si>
  <si>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</si>
  <si>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</si>
  <si>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DOE</t>
  </si>
  <si>
    <t>North DMC</t>
  </si>
  <si>
    <t>South DMC</t>
  </si>
  <si>
    <t>East DMC</t>
  </si>
  <si>
    <t>NDMC</t>
  </si>
  <si>
    <t>DCB</t>
  </si>
  <si>
    <t>NIL</t>
  </si>
  <si>
    <t>NA</t>
  </si>
  <si>
    <t>Nil</t>
  </si>
  <si>
    <t>to taste</t>
  </si>
  <si>
    <t>2018-19</t>
  </si>
  <si>
    <t xml:space="preserve">M/s FICCI Food Research and Analysis Centre </t>
  </si>
  <si>
    <t>List enclosed</t>
  </si>
  <si>
    <t>Yes</t>
  </si>
  <si>
    <t>No</t>
  </si>
  <si>
    <t>011-23890002</t>
  </si>
  <si>
    <t>mdmdelhi@ymail.com</t>
  </si>
  <si>
    <t>Providing milk in 5 DOE schools</t>
  </si>
  <si>
    <t>Combined data of Primary and upper Primary Cook cum Helper at table At-8</t>
  </si>
  <si>
    <t>List Enclosed</t>
  </si>
  <si>
    <t>Tur</t>
  </si>
  <si>
    <t>Moong Chhilka</t>
  </si>
  <si>
    <t>Data for Upper Primary included in Primary Section</t>
  </si>
  <si>
    <t>Requirement of funds for Foodgrains (Rs. In lakhs)</t>
  </si>
  <si>
    <t>Coarse Grains</t>
  </si>
  <si>
    <t>Requirement of Cooking Assistance (Rs. In lakh)</t>
  </si>
  <si>
    <t>Requirement of Transport Assistance (Rs. In lakh)</t>
  </si>
  <si>
    <t>Requirement of Pulses for Primary &amp; Upper Primary classes (in quintals)</t>
  </si>
  <si>
    <t xml:space="preserve">Data shown in AT 27 </t>
  </si>
  <si>
    <t>Honorarium Amount ( Rs. In lakhs)</t>
  </si>
  <si>
    <t>2nd instalment of 2016-17</t>
  </si>
  <si>
    <t>31.03.2017</t>
  </si>
  <si>
    <t>28.04.2017</t>
  </si>
  <si>
    <t>20.11.2017</t>
  </si>
  <si>
    <t>Balance of 2016-17</t>
  </si>
  <si>
    <t>03.07.2017</t>
  </si>
  <si>
    <t>04.10.2017</t>
  </si>
  <si>
    <t>09.06.2017</t>
  </si>
  <si>
    <t>M/s APEX Testing and Research Laboratory</t>
  </si>
  <si>
    <t>M/s Sophisticated Industrial Materials Analystic Labs Pvt. Ltd.</t>
  </si>
  <si>
    <t>M/s Microchem Silliker Pvt. Ltd.</t>
  </si>
  <si>
    <t>SIGMA Test &amp; Research Centre</t>
  </si>
  <si>
    <t>AVON Food Lab (Pvt.) Ltd.</t>
  </si>
  <si>
    <t>Delhi Analytical Research Laboratory</t>
  </si>
  <si>
    <t>ABRO Pharmaceticals Pvt. Ltd.</t>
  </si>
  <si>
    <t>ITL Labs Pvt. Ltd, New Delhi</t>
  </si>
  <si>
    <t>Fare Labs Pvt. Ltd., Gurgaon</t>
  </si>
  <si>
    <t>Spectro Analytical Labs Ltd, Delhi</t>
  </si>
  <si>
    <t>Winter Vacations</t>
  </si>
  <si>
    <t>Summer Vacations</t>
  </si>
  <si>
    <t>No testing lab engaged</t>
  </si>
  <si>
    <t>Month wise Data not available on the portal</t>
  </si>
  <si>
    <t>Released including unspent of 2016-17</t>
  </si>
  <si>
    <t>Table AT - 8 :UTILIZATION OF CENTRAL ASSISTANCE TOWARDS HONORARIUM TO COOK-CUM-HELPERS (Primary and Upper Primary classes I-VIII)</t>
  </si>
  <si>
    <t>Chholley (White)/ Rajma</t>
  </si>
  <si>
    <t>SC.  Col. 4-Col. 13</t>
  </si>
  <si>
    <t>Gen. Col. 3-Col.12</t>
  </si>
  <si>
    <t>Total Col. 15+Col 16</t>
  </si>
  <si>
    <t>Balance of 2017-18</t>
  </si>
  <si>
    <t>20.03.2018</t>
  </si>
  <si>
    <t xml:space="preserve">expenditure                   </t>
  </si>
  <si>
    <t xml:space="preserve"> Unspent Balance as on 31.12.2017   </t>
  </si>
  <si>
    <t>State / UT: DELHI</t>
  </si>
  <si>
    <t>Budget Released till 31.03.2018</t>
  </si>
  <si>
    <t xml:space="preserve">  Unutilized Budget</t>
  </si>
  <si>
    <t>(For the Period 01.04.17 to 31.03.2018)</t>
  </si>
  <si>
    <t>During 01.04.17 to 31.03.2018</t>
  </si>
  <si>
    <t>(For the Period 01.4.17 to 31.03.2018)</t>
  </si>
  <si>
    <t>State / UT:  DELHI</t>
  </si>
  <si>
    <t>(As on 31st MARCH, 2018)</t>
  </si>
  <si>
    <t>Jan</t>
  </si>
  <si>
    <t>Feb</t>
  </si>
  <si>
    <t>March</t>
  </si>
  <si>
    <t>As on 31st March, 2018</t>
  </si>
  <si>
    <t>State/UT : DELHI</t>
  </si>
  <si>
    <t>District : DELHI</t>
  </si>
  <si>
    <t xml:space="preserve">Note (1):- </t>
  </si>
  <si>
    <t>Release</t>
  </si>
  <si>
    <t>Centre share</t>
  </si>
  <si>
    <t>State share</t>
  </si>
  <si>
    <t>2nd Instalment of 2016-17 received during 2017-18 in april. Compoemt wise release is as under:-</t>
  </si>
  <si>
    <t>Cost of food Grains</t>
  </si>
  <si>
    <t>Hon. to CCHs</t>
  </si>
  <si>
    <t>Transportation charges</t>
  </si>
  <si>
    <t>|MME</t>
  </si>
  <si>
    <t xml:space="preserve">2nd Instalment of 2016-17 received during 2017-18 in april. </t>
  </si>
  <si>
    <t>Centre Share</t>
  </si>
  <si>
    <r>
      <t xml:space="preserve">No. of working days </t>
    </r>
    <r>
      <rPr>
        <b/>
        <sz val="8"/>
        <rFont val="Arial"/>
        <family val="2"/>
      </rPr>
      <t xml:space="preserve">(During 01.04.17 to 31.03.2018)     </t>
    </r>
    <r>
      <rPr>
        <b/>
        <sz val="10"/>
        <rFont val="Arial"/>
        <family val="2"/>
      </rPr>
      <t xml:space="preserve">             </t>
    </r>
  </si>
  <si>
    <t>Net Allocation for the  FY 2017-18</t>
  </si>
  <si>
    <t>NetAllocation for the  FY 2017-18</t>
  </si>
  <si>
    <t xml:space="preserve">2nd Instalment of 2016-17 received during 2017-18 in April. </t>
  </si>
  <si>
    <t>Cost of food grains</t>
  </si>
  <si>
    <t>273.29 lakh</t>
  </si>
  <si>
    <t>2nd instalment yet to be released</t>
  </si>
  <si>
    <t>381.33 lakh</t>
  </si>
  <si>
    <t>654.62 lakh</t>
  </si>
  <si>
    <t>state share</t>
  </si>
  <si>
    <t>754.76 lakh</t>
  </si>
  <si>
    <t>2016-17 &amp; 2017-18</t>
  </si>
  <si>
    <t>Cooking cost</t>
  </si>
  <si>
    <t>St Shar</t>
  </si>
  <si>
    <t>2016.-17&amp; 17-18</t>
  </si>
  <si>
    <t>4664.77*</t>
  </si>
  <si>
    <t>5080.46 lakh</t>
  </si>
  <si>
    <t>Including Release Primary and Upper primary AT-7 and AT-7A</t>
  </si>
  <si>
    <t>82.55 lakh</t>
  </si>
  <si>
    <t>Table: AT- 10 F</t>
  </si>
  <si>
    <t>Table AT-10 F: Information on  Drinking water facilites</t>
  </si>
  <si>
    <t xml:space="preserve">District: </t>
  </si>
  <si>
    <t>Block / Taluka / Mandal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</si>
  <si>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</si>
  <si>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</si>
  <si>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</si>
  <si>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</si>
  <si>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</si>
  <si>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</si>
  <si>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</si>
  <si>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</si>
  <si>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</si>
  <si>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</si>
  <si>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</si>
  <si>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</si>
  <si>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</si>
  <si>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</si>
  <si>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</si>
  <si>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 xml:space="preserve">Nodal Officer In-charge of MDM in District </t>
  </si>
  <si>
    <t>In this regard, the Divisional Commissioner Revenue Department Vide letter dated 12.07.2017 has been requested for constitution of district level committee and for further necessary action accordingly.</t>
  </si>
  <si>
    <t>Meeting of SLSMC has been held under the chairmanship of Chief Secretary</t>
  </si>
  <si>
    <t>work of conducting Social Audit is in progress.</t>
  </si>
  <si>
    <t>Due to not having sufficient space in schools, this is not being done.</t>
  </si>
  <si>
    <t>Not applicable, due to outsourcing of MDM in Delhi.</t>
  </si>
  <si>
    <t>Not applicable, due to outsourcing of MDM in Delhi</t>
  </si>
  <si>
    <t>Not required due to outsourcing of MDM and not having sufficient space in schools for washing of plates etc.</t>
  </si>
  <si>
    <t>Physical (during 2013-14)</t>
  </si>
  <si>
    <t>Not required due to outsourcing of MDM and not having sufficient space in school for washing of plates etc.</t>
  </si>
  <si>
    <t xml:space="preserve">Mid Day Meal is outsourced in delhi through Centralized Kitchen and all kitchen is equipped with LPG/PNG. </t>
  </si>
  <si>
    <t>Date of recieving funds by the State/UT</t>
  </si>
  <si>
    <t>CSR fund</t>
  </si>
  <si>
    <t>Physical (2013-14)</t>
  </si>
  <si>
    <t>In Delhi MDM has been outsourced through NGOs and all CCHs has been allocated to them in the ratio of 50:50 at school and kitchen level for engaging as per rule. Hence, payment has been made to them through NGO concerned.</t>
  </si>
  <si>
    <t>Note:- In respect of Three MCDs and DCB , due to techinical reason this could not be transferred to portal</t>
  </si>
  <si>
    <t xml:space="preserve">Total Unspent Balance as on 31.03.2018                                            </t>
  </si>
  <si>
    <t>Total Unspent Balance as on 31.03.2018</t>
  </si>
  <si>
    <t>Unspent Balance as on 31.03.2018</t>
  </si>
  <si>
    <r>
      <t xml:space="preserve">Unspent Balance as on 31.03.2018  [Col. 4+ Col.5+Col.6 -Col.8] </t>
    </r>
    <r>
      <rPr>
        <sz val="10"/>
        <rFont val="Arial"/>
        <family val="2"/>
      </rPr>
      <t xml:space="preserve"> </t>
    </r>
  </si>
  <si>
    <t>Unspent balance as on 31.03.2018 [Col: (4+5)-7]</t>
  </si>
  <si>
    <t>Centre (2016-17)</t>
  </si>
  <si>
    <t>Centre (2017-18)</t>
  </si>
  <si>
    <t>State (2016-17)</t>
  </si>
  <si>
    <t>State (2017-18)</t>
  </si>
  <si>
    <t>Central             (col6+9+10-14)</t>
  </si>
  <si>
    <t xml:space="preserve">*State (col.7+11+12-15) </t>
  </si>
  <si>
    <t>Total (col.17+18)</t>
  </si>
  <si>
    <t>State Share (2016-17)</t>
  </si>
  <si>
    <t>State Share 2017-18</t>
  </si>
  <si>
    <t>Central assistance received (2016-17)</t>
  </si>
  <si>
    <t>Central assistance received (2017-18)</t>
  </si>
  <si>
    <t>Seal</t>
  </si>
</sst>
</file>

<file path=xl/styles.xml><?xml version="1.0" encoding="utf-8"?>
<styleSheet xmlns="http://schemas.openxmlformats.org/spreadsheetml/2006/main">
  <fonts count="8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26"/>
      <color theme="1"/>
      <name val="Calibri"/>
      <family val="2"/>
      <scheme val="minor"/>
    </font>
    <font>
      <sz val="28"/>
      <color indexed="8"/>
      <name val="Arial"/>
      <family val="2"/>
    </font>
    <font>
      <b/>
      <sz val="36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2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6"/>
      <color theme="1"/>
      <name val="Cambria"/>
      <family val="1"/>
      <scheme val="major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8" fillId="0" borderId="0" applyNumberFormat="0" applyFill="0" applyBorder="0" applyAlignment="0" applyProtection="0">
      <alignment vertical="top"/>
      <protection locked="0"/>
    </xf>
  </cellStyleXfs>
  <cellXfs count="117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quotePrefix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5" xfId="0" applyFont="1" applyBorder="1"/>
    <xf numFmtId="0" fontId="7" fillId="0" borderId="6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Alignment="1"/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5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/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7" fillId="0" borderId="0" xfId="0" applyFont="1"/>
    <xf numFmtId="0" fontId="0" fillId="0" borderId="5" xfId="0" applyBorder="1"/>
    <xf numFmtId="0" fontId="17" fillId="0" borderId="2" xfId="0" quotePrefix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7" fillId="0" borderId="0" xfId="0" quotePrefix="1" applyFont="1" applyBorder="1" applyAlignment="1">
      <alignment horizontal="center"/>
    </xf>
    <xf numFmtId="0" fontId="19" fillId="0" borderId="0" xfId="1" applyFont="1"/>
    <xf numFmtId="0" fontId="20" fillId="0" borderId="2" xfId="1" applyFont="1" applyBorder="1" applyAlignment="1">
      <alignment horizontal="center" vertical="top" wrapText="1"/>
    </xf>
    <xf numFmtId="0" fontId="44" fillId="0" borderId="0" xfId="1"/>
    <xf numFmtId="0" fontId="44" fillId="0" borderId="0" xfId="1" applyAlignment="1">
      <alignment horizontal="left"/>
    </xf>
    <xf numFmtId="0" fontId="21" fillId="0" borderId="0" xfId="1" applyFont="1" applyAlignment="1">
      <alignment horizontal="left"/>
    </xf>
    <xf numFmtId="0" fontId="44" fillId="0" borderId="7" xfId="1" applyBorder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44" fillId="0" borderId="2" xfId="1" applyBorder="1"/>
    <xf numFmtId="0" fontId="19" fillId="0" borderId="2" xfId="1" applyFont="1" applyBorder="1" applyAlignment="1">
      <alignment vertical="top" wrapText="1"/>
    </xf>
    <xf numFmtId="0" fontId="44" fillId="0" borderId="0" xfId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/>
    </xf>
    <xf numFmtId="0" fontId="7" fillId="0" borderId="0" xfId="2"/>
    <xf numFmtId="0" fontId="1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/>
    <xf numFmtId="0" fontId="2" fillId="0" borderId="2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7" fillId="0" borderId="2" xfId="2" applyBorder="1" applyAlignment="1">
      <alignment horizontal="center"/>
    </xf>
    <xf numFmtId="0" fontId="7" fillId="0" borderId="2" xfId="2" applyBorder="1"/>
    <xf numFmtId="0" fontId="7" fillId="0" borderId="0" xfId="2" applyFill="1" applyBorder="1" applyAlignment="1">
      <alignment horizontal="left"/>
    </xf>
    <xf numFmtId="0" fontId="2" fillId="0" borderId="0" xfId="2" applyFont="1" applyBorder="1" applyAlignment="1">
      <alignment horizontal="center"/>
    </xf>
    <xf numFmtId="0" fontId="7" fillId="0" borderId="0" xfId="2" applyBorder="1"/>
    <xf numFmtId="0" fontId="6" fillId="0" borderId="0" xfId="2" applyFont="1"/>
    <xf numFmtId="0" fontId="2" fillId="0" borderId="0" xfId="2" applyFont="1"/>
    <xf numFmtId="0" fontId="3" fillId="0" borderId="0" xfId="2" applyFont="1" applyAlignment="1"/>
    <xf numFmtId="0" fontId="17" fillId="0" borderId="7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8" xfId="0" applyFont="1" applyBorder="1"/>
    <xf numFmtId="0" fontId="2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19" fillId="0" borderId="2" xfId="1" applyFont="1" applyBorder="1"/>
    <xf numFmtId="0" fontId="19" fillId="0" borderId="2" xfId="1" applyFont="1" applyBorder="1" applyAlignment="1">
      <alignment wrapText="1"/>
    </xf>
    <xf numFmtId="0" fontId="19" fillId="0" borderId="2" xfId="1" applyFont="1" applyBorder="1" applyAlignment="1"/>
    <xf numFmtId="0" fontId="19" fillId="0" borderId="0" xfId="1" applyFont="1" applyBorder="1"/>
    <xf numFmtId="0" fontId="2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/>
    <xf numFmtId="0" fontId="5" fillId="0" borderId="0" xfId="0" applyFont="1" applyAlignment="1"/>
    <xf numFmtId="0" fontId="10" fillId="0" borderId="0" xfId="0" applyFont="1" applyBorder="1"/>
    <xf numFmtId="0" fontId="24" fillId="0" borderId="0" xfId="1" applyFont="1"/>
    <xf numFmtId="0" fontId="44" fillId="0" borderId="2" xfId="1" applyBorder="1" applyAlignment="1">
      <alignment horizontal="center"/>
    </xf>
    <xf numFmtId="0" fontId="13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/>
    </xf>
    <xf numFmtId="0" fontId="2" fillId="0" borderId="0" xfId="2" applyFont="1" applyBorder="1"/>
    <xf numFmtId="0" fontId="18" fillId="0" borderId="0" xfId="1" applyFont="1" applyBorder="1" applyAlignment="1">
      <alignment horizontal="center"/>
    </xf>
    <xf numFmtId="0" fontId="6" fillId="0" borderId="0" xfId="0" applyFont="1" applyBorder="1"/>
    <xf numFmtId="0" fontId="20" fillId="0" borderId="3" xfId="1" applyFont="1" applyBorder="1" applyAlignment="1">
      <alignment horizontal="center" vertical="top" wrapText="1"/>
    </xf>
    <xf numFmtId="0" fontId="6" fillId="0" borderId="2" xfId="0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11" fillId="0" borderId="0" xfId="2" applyFont="1" applyAlignment="1"/>
    <xf numFmtId="0" fontId="17" fillId="0" borderId="0" xfId="0" applyFont="1" applyBorder="1" applyAlignment="1">
      <alignment horizontal="center"/>
    </xf>
    <xf numFmtId="0" fontId="6" fillId="0" borderId="7" xfId="0" applyFont="1" applyBorder="1" applyAlignment="1"/>
    <xf numFmtId="0" fontId="2" fillId="0" borderId="10" xfId="2" applyFont="1" applyFill="1" applyBorder="1" applyAlignment="1">
      <alignment horizontal="center" vertical="top" wrapText="1"/>
    </xf>
    <xf numFmtId="0" fontId="7" fillId="0" borderId="0" xfId="2" applyAlignment="1">
      <alignment horizontal="left"/>
    </xf>
    <xf numFmtId="0" fontId="6" fillId="0" borderId="0" xfId="2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7" fillId="0" borderId="0" xfId="1" applyFont="1"/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7" fillId="0" borderId="2" xfId="1" applyFont="1" applyBorder="1"/>
    <xf numFmtId="0" fontId="9" fillId="0" borderId="0" xfId="1" applyFont="1"/>
    <xf numFmtId="0" fontId="2" fillId="0" borderId="2" xfId="1" applyFont="1" applyBorder="1"/>
    <xf numFmtId="0" fontId="7" fillId="0" borderId="2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7" fillId="0" borderId="2" xfId="0" applyFont="1" applyBorder="1" applyAlignment="1">
      <alignment wrapText="1"/>
    </xf>
    <xf numFmtId="0" fontId="27" fillId="0" borderId="3" xfId="1" applyFont="1" applyBorder="1" applyAlignment="1">
      <alignment horizontal="center" vertical="top" wrapText="1"/>
    </xf>
    <xf numFmtId="0" fontId="28" fillId="0" borderId="2" xfId="1" applyFont="1" applyBorder="1" applyAlignment="1">
      <alignment horizontal="center" vertical="top" wrapText="1"/>
    </xf>
    <xf numFmtId="0" fontId="24" fillId="0" borderId="0" xfId="1" applyFont="1" applyAlignment="1">
      <alignment horizontal="center"/>
    </xf>
    <xf numFmtId="0" fontId="28" fillId="0" borderId="10" xfId="1" applyFont="1" applyBorder="1" applyAlignment="1">
      <alignment horizontal="center" wrapText="1"/>
    </xf>
    <xf numFmtId="0" fontId="28" fillId="0" borderId="1" xfId="1" applyFont="1" applyBorder="1" applyAlignment="1">
      <alignment horizontal="center"/>
    </xf>
    <xf numFmtId="0" fontId="2" fillId="0" borderId="11" xfId="2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22" fillId="0" borderId="5" xfId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0" fillId="0" borderId="0" xfId="1" applyFont="1" applyAlignment="1">
      <alignment horizontal="center"/>
    </xf>
    <xf numFmtId="0" fontId="7" fillId="0" borderId="2" xfId="2" applyFont="1" applyBorder="1" applyAlignment="1">
      <alignment horizontal="center" vertical="top" wrapText="1"/>
    </xf>
    <xf numFmtId="0" fontId="7" fillId="0" borderId="0" xfId="2" applyFont="1"/>
    <xf numFmtId="0" fontId="2" fillId="0" borderId="2" xfId="1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7" fillId="0" borderId="0" xfId="3"/>
    <xf numFmtId="0" fontId="6" fillId="0" borderId="0" xfId="3" applyFont="1" applyAlignment="1"/>
    <xf numFmtId="0" fontId="12" fillId="0" borderId="0" xfId="3" applyFont="1" applyAlignment="1"/>
    <xf numFmtId="0" fontId="4" fillId="0" borderId="0" xfId="3" applyFont="1"/>
    <xf numFmtId="0" fontId="17" fillId="0" borderId="2" xfId="3" applyFont="1" applyBorder="1" applyAlignment="1">
      <alignment horizontal="center" vertical="top" wrapText="1"/>
    </xf>
    <xf numFmtId="0" fontId="17" fillId="0" borderId="0" xfId="3" applyFont="1"/>
    <xf numFmtId="0" fontId="17" fillId="0" borderId="2" xfId="3" applyFont="1" applyBorder="1"/>
    <xf numFmtId="0" fontId="17" fillId="0" borderId="0" xfId="3" applyFont="1" applyBorder="1"/>
    <xf numFmtId="0" fontId="17" fillId="0" borderId="5" xfId="3" applyFont="1" applyBorder="1" applyAlignment="1">
      <alignment horizontal="center" vertical="top" wrapText="1"/>
    </xf>
    <xf numFmtId="0" fontId="17" fillId="0" borderId="9" xfId="3" applyFont="1" applyBorder="1" applyAlignment="1">
      <alignment horizontal="center" vertical="top" wrapText="1"/>
    </xf>
    <xf numFmtId="0" fontId="17" fillId="0" borderId="6" xfId="3" applyFont="1" applyBorder="1" applyAlignment="1">
      <alignment horizontal="center" vertical="top" wrapText="1"/>
    </xf>
    <xf numFmtId="0" fontId="2" fillId="0" borderId="0" xfId="3" applyFont="1"/>
    <xf numFmtId="0" fontId="17" fillId="0" borderId="2" xfId="3" applyFont="1" applyBorder="1" applyAlignment="1">
      <alignment horizontal="center"/>
    </xf>
    <xf numFmtId="0" fontId="2" fillId="0" borderId="2" xfId="3" applyFont="1" applyBorder="1"/>
    <xf numFmtId="0" fontId="2" fillId="0" borderId="2" xfId="3" applyFont="1" applyBorder="1" applyAlignment="1">
      <alignment horizontal="center"/>
    </xf>
    <xf numFmtId="0" fontId="2" fillId="0" borderId="2" xfId="3" applyFont="1" applyBorder="1" applyAlignment="1">
      <alignment horizontal="left"/>
    </xf>
    <xf numFmtId="0" fontId="2" fillId="0" borderId="2" xfId="3" applyFont="1" applyBorder="1" applyAlignment="1">
      <alignment horizontal="left" wrapText="1"/>
    </xf>
    <xf numFmtId="0" fontId="7" fillId="0" borderId="0" xfId="3" applyFill="1" applyBorder="1" applyAlignment="1">
      <alignment horizontal="left"/>
    </xf>
    <xf numFmtId="0" fontId="7" fillId="0" borderId="0" xfId="3" applyAlignment="1">
      <alignment horizontal="left"/>
    </xf>
    <xf numFmtId="0" fontId="6" fillId="0" borderId="0" xfId="3" applyFont="1"/>
    <xf numFmtId="0" fontId="7" fillId="0" borderId="0" xfId="4"/>
    <xf numFmtId="0" fontId="3" fillId="0" borderId="0" xfId="4" applyFont="1" applyAlignment="1">
      <alignment horizontal="right"/>
    </xf>
    <xf numFmtId="0" fontId="4" fillId="0" borderId="0" xfId="4" applyFont="1" applyAlignment="1">
      <alignment horizontal="right"/>
    </xf>
    <xf numFmtId="0" fontId="15" fillId="0" borderId="2" xfId="4" applyFont="1" applyBorder="1" applyAlignment="1">
      <alignment horizontal="center" vertical="top" wrapText="1"/>
    </xf>
    <xf numFmtId="0" fontId="15" fillId="0" borderId="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/>
    </xf>
    <xf numFmtId="0" fontId="13" fillId="0" borderId="2" xfId="4" applyFont="1" applyBorder="1" applyAlignment="1">
      <alignment horizontal="left" vertical="top" wrapText="1"/>
    </xf>
    <xf numFmtId="0" fontId="13" fillId="0" borderId="2" xfId="4" applyFont="1" applyBorder="1" applyAlignment="1">
      <alignment horizontal="center" vertical="top" wrapText="1"/>
    </xf>
    <xf numFmtId="0" fontId="13" fillId="0" borderId="0" xfId="4" applyFont="1" applyAlignment="1">
      <alignment horizontal="left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Border="1" applyAlignment="1"/>
    <xf numFmtId="0" fontId="35" fillId="0" borderId="1" xfId="0" applyFont="1" applyBorder="1" applyAlignment="1">
      <alignment vertical="top" wrapText="1"/>
    </xf>
    <xf numFmtId="0" fontId="36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47" fillId="0" borderId="0" xfId="0" applyFont="1"/>
    <xf numFmtId="0" fontId="2" fillId="0" borderId="0" xfId="1" applyFont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/>
    <xf numFmtId="0" fontId="2" fillId="0" borderId="7" xfId="1" applyFont="1" applyBorder="1" applyAlignment="1"/>
    <xf numFmtId="0" fontId="2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left"/>
    </xf>
    <xf numFmtId="0" fontId="36" fillId="0" borderId="2" xfId="0" applyFont="1" applyBorder="1" applyAlignment="1">
      <alignment horizontal="center" vertical="top" wrapText="1"/>
    </xf>
    <xf numFmtId="0" fontId="2" fillId="0" borderId="2" xfId="1" applyFont="1" applyBorder="1" applyAlignment="1"/>
    <xf numFmtId="0" fontId="13" fillId="0" borderId="0" xfId="1" applyFont="1" applyBorder="1" applyAlignment="1"/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17" fillId="0" borderId="0" xfId="1" applyFont="1"/>
    <xf numFmtId="0" fontId="15" fillId="0" borderId="0" xfId="1" applyFont="1" applyBorder="1" applyAlignment="1">
      <alignment wrapText="1"/>
    </xf>
    <xf numFmtId="0" fontId="2" fillId="2" borderId="2" xfId="1" quotePrefix="1" applyFont="1" applyFill="1" applyBorder="1" applyAlignment="1">
      <alignment horizontal="center" vertical="center" wrapText="1"/>
    </xf>
    <xf numFmtId="0" fontId="17" fillId="2" borderId="3" xfId="1" quotePrefix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/>
    </xf>
    <xf numFmtId="0" fontId="32" fillId="0" borderId="0" xfId="0" applyFont="1" applyAlignment="1"/>
    <xf numFmtId="0" fontId="33" fillId="0" borderId="0" xfId="0" applyFont="1" applyAlignment="1"/>
    <xf numFmtId="0" fontId="36" fillId="0" borderId="0" xfId="0" applyFont="1" applyBorder="1" applyAlignment="1"/>
    <xf numFmtId="0" fontId="35" fillId="0" borderId="2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top" wrapText="1"/>
    </xf>
    <xf numFmtId="0" fontId="49" fillId="0" borderId="2" xfId="0" applyFont="1" applyBorder="1" applyAlignment="1">
      <alignment vertical="top" wrapText="1"/>
    </xf>
    <xf numFmtId="0" fontId="46" fillId="0" borderId="2" xfId="0" applyFont="1" applyBorder="1" applyAlignment="1">
      <alignment horizontal="center"/>
    </xf>
    <xf numFmtId="0" fontId="5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3" fillId="0" borderId="2" xfId="0" applyFont="1" applyBorder="1" applyAlignment="1">
      <alignment vertical="top" wrapText="1"/>
    </xf>
    <xf numFmtId="0" fontId="53" fillId="0" borderId="2" xfId="0" applyFont="1" applyBorder="1" applyAlignment="1">
      <alignment horizontal="center" vertical="top" wrapText="1"/>
    </xf>
    <xf numFmtId="0" fontId="45" fillId="0" borderId="0" xfId="0" applyFont="1"/>
    <xf numFmtId="0" fontId="54" fillId="0" borderId="2" xfId="0" applyFont="1" applyBorder="1" applyAlignment="1">
      <alignment vertical="center" wrapText="1"/>
    </xf>
    <xf numFmtId="0" fontId="54" fillId="0" borderId="2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vertical="center" wrapText="1"/>
    </xf>
    <xf numFmtId="0" fontId="45" fillId="0" borderId="2" xfId="0" applyFont="1" applyBorder="1" applyAlignment="1">
      <alignment vertical="top" wrapText="1"/>
    </xf>
    <xf numFmtId="0" fontId="45" fillId="0" borderId="5" xfId="0" applyFont="1" applyBorder="1" applyAlignment="1">
      <alignment horizontal="center" vertical="top" wrapText="1"/>
    </xf>
    <xf numFmtId="0" fontId="54" fillId="0" borderId="5" xfId="0" applyFont="1" applyBorder="1" applyAlignment="1">
      <alignment vertical="center" wrapText="1"/>
    </xf>
    <xf numFmtId="0" fontId="45" fillId="0" borderId="2" xfId="0" applyFont="1" applyBorder="1"/>
    <xf numFmtId="0" fontId="54" fillId="0" borderId="2" xfId="0" applyFont="1" applyBorder="1" applyAlignment="1">
      <alignment horizontal="center" vertical="center" wrapText="1"/>
    </xf>
    <xf numFmtId="0" fontId="5" fillId="0" borderId="0" xfId="1" applyFont="1" applyAlignment="1"/>
    <xf numFmtId="0" fontId="32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0" fontId="7" fillId="3" borderId="0" xfId="0" applyFont="1" applyFill="1"/>
    <xf numFmtId="0" fontId="12" fillId="3" borderId="0" xfId="0" applyFont="1" applyFill="1"/>
    <xf numFmtId="0" fontId="2" fillId="3" borderId="0" xfId="0" applyFont="1" applyFill="1"/>
    <xf numFmtId="0" fontId="49" fillId="0" borderId="3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7" fillId="2" borderId="0" xfId="1" applyFont="1" applyFill="1"/>
    <xf numFmtId="0" fontId="5" fillId="2" borderId="0" xfId="1" applyFont="1" applyFill="1" applyAlignment="1"/>
    <xf numFmtId="0" fontId="17" fillId="2" borderId="2" xfId="1" applyFont="1" applyFill="1" applyBorder="1" applyAlignment="1">
      <alignment horizontal="center"/>
    </xf>
    <xf numFmtId="0" fontId="7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" xfId="0" quotePrefix="1" applyFont="1" applyFill="1" applyBorder="1" applyAlignment="1">
      <alignment horizontal="center"/>
    </xf>
    <xf numFmtId="0" fontId="7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2" applyFont="1" applyAlignment="1"/>
    <xf numFmtId="0" fontId="17" fillId="0" borderId="0" xfId="2" applyFont="1" applyAlignment="1">
      <alignment horizontal="right"/>
    </xf>
    <xf numFmtId="0" fontId="10" fillId="0" borderId="2" xfId="0" applyFont="1" applyBorder="1" applyAlignment="1">
      <alignment horizontal="center"/>
    </xf>
    <xf numFmtId="0" fontId="53" fillId="0" borderId="2" xfId="1" applyFont="1" applyBorder="1"/>
    <xf numFmtId="0" fontId="45" fillId="0" borderId="0" xfId="1" applyFont="1" applyBorder="1"/>
    <xf numFmtId="0" fontId="34" fillId="2" borderId="0" xfId="0" applyFont="1" applyFill="1"/>
    <xf numFmtId="0" fontId="45" fillId="2" borderId="2" xfId="0" applyFont="1" applyFill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44" fillId="0" borderId="2" xfId="0" applyFont="1" applyBorder="1" applyAlignment="1">
      <alignment horizontal="center"/>
    </xf>
    <xf numFmtId="0" fontId="34" fillId="0" borderId="2" xfId="0" quotePrefix="1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40" fillId="0" borderId="0" xfId="0" applyFont="1" applyAlignment="1"/>
    <xf numFmtId="0" fontId="15" fillId="0" borderId="0" xfId="0" applyFont="1" applyAlignment="1"/>
    <xf numFmtId="0" fontId="56" fillId="0" borderId="2" xfId="0" applyFont="1" applyBorder="1"/>
    <xf numFmtId="0" fontId="4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/>
    <xf numFmtId="0" fontId="35" fillId="2" borderId="1" xfId="0" applyFont="1" applyFill="1" applyBorder="1" applyAlignment="1">
      <alignment horizontal="center" vertical="top" wrapText="1"/>
    </xf>
    <xf numFmtId="0" fontId="2" fillId="0" borderId="0" xfId="5" applyFont="1"/>
    <xf numFmtId="0" fontId="2" fillId="0" borderId="0" xfId="5" applyFont="1" applyAlignment="1">
      <alignment horizontal="center" vertical="top" wrapText="1"/>
    </xf>
    <xf numFmtId="0" fontId="2" fillId="0" borderId="0" xfId="5" applyFont="1" applyAlignment="1"/>
    <xf numFmtId="0" fontId="2" fillId="0" borderId="0" xfId="5" applyFont="1" applyAlignment="1">
      <alignment horizontal="center"/>
    </xf>
    <xf numFmtId="0" fontId="32" fillId="2" borderId="0" xfId="0" applyFont="1" applyFill="1" applyAlignment="1">
      <alignment horizontal="center"/>
    </xf>
    <xf numFmtId="0" fontId="36" fillId="2" borderId="2" xfId="0" quotePrefix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/>
    <xf numFmtId="0" fontId="2" fillId="0" borderId="2" xfId="2" applyFont="1" applyBorder="1" applyAlignment="1">
      <alignment horizontal="center" vertical="top" wrapText="1"/>
    </xf>
    <xf numFmtId="0" fontId="14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7" fillId="0" borderId="2" xfId="2" applyFont="1" applyBorder="1"/>
    <xf numFmtId="0" fontId="7" fillId="0" borderId="0" xfId="2" applyFont="1" applyBorder="1"/>
    <xf numFmtId="0" fontId="7" fillId="0" borderId="2" xfId="2" applyFont="1" applyBorder="1" applyAlignment="1">
      <alignment horizontal="center"/>
    </xf>
    <xf numFmtId="0" fontId="2" fillId="0" borderId="0" xfId="2" applyFont="1" applyAlignment="1">
      <alignment horizontal="right" vertical="top" wrapText="1"/>
    </xf>
    <xf numFmtId="0" fontId="56" fillId="0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0" xfId="0" applyNumberFormat="1" applyFont="1"/>
    <xf numFmtId="0" fontId="13" fillId="0" borderId="2" xfId="0" applyFont="1" applyBorder="1" applyAlignment="1"/>
    <xf numFmtId="0" fontId="0" fillId="0" borderId="2" xfId="0" applyBorder="1" applyAlignment="1"/>
    <xf numFmtId="0" fontId="15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7" fillId="0" borderId="0" xfId="0" applyFont="1" applyFill="1" applyBorder="1"/>
    <xf numFmtId="0" fontId="7" fillId="0" borderId="10" xfId="0" applyFont="1" applyFill="1" applyBorder="1"/>
    <xf numFmtId="1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/>
    <xf numFmtId="0" fontId="2" fillId="2" borderId="2" xfId="0" applyFont="1" applyFill="1" applyBorder="1"/>
    <xf numFmtId="0" fontId="2" fillId="0" borderId="6" xfId="0" applyFont="1" applyBorder="1"/>
    <xf numFmtId="0" fontId="7" fillId="0" borderId="2" xfId="1" applyFont="1" applyFill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2" fontId="7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1" fontId="7" fillId="0" borderId="2" xfId="1" applyNumberFormat="1" applyFont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3" fillId="0" borderId="0" xfId="4" applyFont="1" applyAlignment="1">
      <alignment horizontal="left"/>
    </xf>
    <xf numFmtId="0" fontId="15" fillId="0" borderId="2" xfId="4" applyFont="1" applyBorder="1" applyAlignment="1">
      <alignment horizontal="center" vertical="top" wrapText="1"/>
    </xf>
    <xf numFmtId="0" fontId="15" fillId="0" borderId="2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7" fillId="0" borderId="0" xfId="3" applyAlignment="1">
      <alignment horizontal="left"/>
    </xf>
    <xf numFmtId="0" fontId="17" fillId="0" borderId="9" xfId="3" applyFont="1" applyBorder="1" applyAlignment="1">
      <alignment horizontal="center" vertical="top" wrapText="1"/>
    </xf>
    <xf numFmtId="0" fontId="17" fillId="0" borderId="9" xfId="3" applyFont="1" applyBorder="1" applyAlignment="1">
      <alignment horizontal="center" vertical="top"/>
    </xf>
    <xf numFmtId="0" fontId="17" fillId="0" borderId="7" xfId="3" applyFont="1" applyBorder="1" applyAlignment="1">
      <alignment horizontal="center" vertical="top" wrapText="1"/>
    </xf>
    <xf numFmtId="1" fontId="7" fillId="0" borderId="2" xfId="0" applyNumberFormat="1" applyFont="1" applyBorder="1"/>
    <xf numFmtId="0" fontId="35" fillId="0" borderId="2" xfId="0" quotePrefix="1" applyFont="1" applyBorder="1" applyAlignment="1">
      <alignment horizontal="center" vertical="top" wrapText="1"/>
    </xf>
    <xf numFmtId="0" fontId="2" fillId="0" borderId="2" xfId="2" applyFont="1" applyBorder="1"/>
    <xf numFmtId="0" fontId="68" fillId="0" borderId="2" xfId="6" applyBorder="1" applyAlignment="1" applyProtection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2" fontId="2" fillId="0" borderId="2" xfId="0" applyNumberFormat="1" applyFont="1" applyBorder="1"/>
    <xf numFmtId="0" fontId="2" fillId="2" borderId="2" xfId="0" applyFont="1" applyFill="1" applyBorder="1" applyAlignment="1">
      <alignment vertical="top" wrapText="1"/>
    </xf>
    <xf numFmtId="0" fontId="12" fillId="2" borderId="0" xfId="0" applyFont="1" applyFill="1"/>
    <xf numFmtId="0" fontId="17" fillId="0" borderId="13" xfId="3" applyFont="1" applyBorder="1" applyAlignment="1">
      <alignment horizontal="center" vertical="top"/>
    </xf>
    <xf numFmtId="0" fontId="13" fillId="2" borderId="0" xfId="0" applyFont="1" applyFill="1"/>
    <xf numFmtId="0" fontId="13" fillId="3" borderId="0" xfId="0" applyFont="1" applyFill="1"/>
    <xf numFmtId="0" fontId="15" fillId="0" borderId="2" xfId="0" applyFont="1" applyBorder="1"/>
    <xf numFmtId="0" fontId="20" fillId="0" borderId="2" xfId="1" applyFont="1" applyBorder="1"/>
    <xf numFmtId="0" fontId="20" fillId="0" borderId="2" xfId="1" applyFont="1" applyBorder="1" applyAlignment="1"/>
    <xf numFmtId="0" fontId="15" fillId="0" borderId="2" xfId="4" applyFont="1" applyBorder="1" applyAlignment="1">
      <alignment horizontal="left" vertical="top" wrapText="1"/>
    </xf>
    <xf numFmtId="0" fontId="13" fillId="0" borderId="2" xfId="4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2" fontId="7" fillId="0" borderId="2" xfId="0" applyNumberFormat="1" applyFont="1" applyBorder="1"/>
    <xf numFmtId="1" fontId="7" fillId="0" borderId="6" xfId="0" applyNumberFormat="1" applyFont="1" applyBorder="1"/>
    <xf numFmtId="1" fontId="2" fillId="0" borderId="6" xfId="0" applyNumberFormat="1" applyFont="1" applyBorder="1"/>
    <xf numFmtId="1" fontId="7" fillId="0" borderId="0" xfId="0" applyNumberFormat="1" applyFont="1" applyFill="1" applyBorder="1"/>
    <xf numFmtId="2" fontId="7" fillId="0" borderId="0" xfId="1" applyNumberFormat="1" applyFont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2" fillId="0" borderId="2" xfId="0" applyFont="1" applyFill="1" applyBorder="1"/>
    <xf numFmtId="0" fontId="36" fillId="0" borderId="2" xfId="0" quotePrefix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right" vertical="top" wrapText="1"/>
    </xf>
    <xf numFmtId="2" fontId="19" fillId="0" borderId="2" xfId="1" applyNumberFormat="1" applyFont="1" applyBorder="1"/>
    <xf numFmtId="2" fontId="20" fillId="0" borderId="2" xfId="1" applyNumberFormat="1" applyFont="1" applyBorder="1"/>
    <xf numFmtId="0" fontId="2" fillId="0" borderId="6" xfId="1" applyFont="1" applyBorder="1" applyAlignment="1">
      <alignment horizontal="left" vertic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top" wrapText="1"/>
    </xf>
    <xf numFmtId="0" fontId="17" fillId="0" borderId="9" xfId="3" applyFont="1" applyBorder="1" applyAlignment="1">
      <alignment horizontal="center" vertical="top" wrapText="1"/>
    </xf>
    <xf numFmtId="0" fontId="2" fillId="0" borderId="2" xfId="0" applyFont="1" applyBorder="1" applyAlignment="1"/>
    <xf numFmtId="2" fontId="2" fillId="0" borderId="2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/>
    <xf numFmtId="0" fontId="12" fillId="0" borderId="5" xfId="2" applyFont="1" applyBorder="1"/>
    <xf numFmtId="0" fontId="6" fillId="0" borderId="4" xfId="2" applyFont="1" applyBorder="1"/>
    <xf numFmtId="0" fontId="6" fillId="0" borderId="2" xfId="2" applyFont="1" applyBorder="1"/>
    <xf numFmtId="0" fontId="6" fillId="0" borderId="5" xfId="2" applyFont="1" applyBorder="1"/>
    <xf numFmtId="0" fontId="7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2" fontId="7" fillId="0" borderId="5" xfId="0" applyNumberFormat="1" applyFont="1" applyBorder="1"/>
    <xf numFmtId="2" fontId="2" fillId="0" borderId="5" xfId="0" applyNumberFormat="1" applyFont="1" applyBorder="1"/>
    <xf numFmtId="0" fontId="70" fillId="2" borderId="2" xfId="0" applyFont="1" applyFill="1" applyBorder="1" applyAlignment="1">
      <alignment horizontal="center"/>
    </xf>
    <xf numFmtId="0" fontId="70" fillId="2" borderId="2" xfId="0" applyFont="1" applyFill="1" applyBorder="1"/>
    <xf numFmtId="0" fontId="70" fillId="2" borderId="5" xfId="0" applyFont="1" applyFill="1" applyBorder="1" applyAlignment="1"/>
    <xf numFmtId="2" fontId="70" fillId="2" borderId="2" xfId="0" applyNumberFormat="1" applyFont="1" applyFill="1" applyBorder="1"/>
    <xf numFmtId="2" fontId="70" fillId="2" borderId="2" xfId="0" applyNumberFormat="1" applyFont="1" applyFill="1" applyBorder="1" applyAlignment="1">
      <alignment wrapText="1"/>
    </xf>
    <xf numFmtId="0" fontId="71" fillId="2" borderId="2" xfId="0" applyFont="1" applyFill="1" applyBorder="1"/>
    <xf numFmtId="0" fontId="71" fillId="2" borderId="5" xfId="0" applyFont="1" applyFill="1" applyBorder="1" applyAlignment="1"/>
    <xf numFmtId="2" fontId="71" fillId="2" borderId="2" xfId="0" applyNumberFormat="1" applyFont="1" applyFill="1" applyBorder="1"/>
    <xf numFmtId="2" fontId="71" fillId="2" borderId="2" xfId="0" applyNumberFormat="1" applyFont="1" applyFill="1" applyBorder="1" applyAlignment="1">
      <alignment wrapText="1"/>
    </xf>
    <xf numFmtId="0" fontId="71" fillId="2" borderId="2" xfId="0" applyFont="1" applyFill="1" applyBorder="1" applyAlignment="1">
      <alignment vertical="top" wrapText="1"/>
    </xf>
    <xf numFmtId="0" fontId="71" fillId="0" borderId="2" xfId="0" applyFont="1" applyBorder="1"/>
    <xf numFmtId="0" fontId="70" fillId="2" borderId="2" xfId="0" quotePrefix="1" applyFont="1" applyFill="1" applyBorder="1" applyAlignment="1">
      <alignment horizontal="center"/>
    </xf>
    <xf numFmtId="2" fontId="12" fillId="0" borderId="2" xfId="3" applyNumberFormat="1" applyFont="1" applyBorder="1"/>
    <xf numFmtId="2" fontId="6" fillId="0" borderId="2" xfId="3" applyNumberFormat="1" applyFont="1" applyBorder="1"/>
    <xf numFmtId="0" fontId="46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13" fillId="0" borderId="0" xfId="4" applyFont="1" applyAlignment="1">
      <alignment horizontal="left"/>
    </xf>
    <xf numFmtId="0" fontId="7" fillId="0" borderId="0" xfId="0" applyFont="1"/>
    <xf numFmtId="0" fontId="3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2" xfId="4" applyBorder="1"/>
    <xf numFmtId="0" fontId="4" fillId="0" borderId="2" xfId="0" applyFont="1" applyBorder="1" applyAlignment="1">
      <alignment horizontal="center"/>
    </xf>
    <xf numFmtId="1" fontId="2" fillId="0" borderId="2" xfId="0" applyNumberFormat="1" applyFont="1" applyBorder="1"/>
    <xf numFmtId="1" fontId="7" fillId="0" borderId="5" xfId="0" applyNumberFormat="1" applyFont="1" applyBorder="1"/>
    <xf numFmtId="1" fontId="2" fillId="0" borderId="5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2" fillId="0" borderId="2" xfId="0" applyFont="1" applyBorder="1" applyAlignment="1">
      <alignment horizontal="left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" xfId="0" applyFont="1" applyFill="1" applyBorder="1"/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5" applyFont="1" applyAlignment="1">
      <alignment horizontal="center" vertical="top" wrapText="1"/>
    </xf>
    <xf numFmtId="0" fontId="7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/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/>
    <xf numFmtId="2" fontId="7" fillId="0" borderId="0" xfId="0" applyNumberFormat="1" applyFont="1"/>
    <xf numFmtId="0" fontId="7" fillId="0" borderId="2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wrapText="1"/>
    </xf>
    <xf numFmtId="0" fontId="34" fillId="0" borderId="0" xfId="2" applyFont="1"/>
    <xf numFmtId="0" fontId="35" fillId="0" borderId="0" xfId="2" applyFont="1" applyBorder="1" applyAlignment="1"/>
    <xf numFmtId="0" fontId="73" fillId="0" borderId="2" xfId="2" applyFont="1" applyBorder="1" applyAlignment="1">
      <alignment horizontal="center" vertical="top" wrapText="1"/>
    </xf>
    <xf numFmtId="0" fontId="7" fillId="2" borderId="2" xfId="2" applyFill="1" applyBorder="1"/>
    <xf numFmtId="0" fontId="47" fillId="0" borderId="0" xfId="2" applyFont="1"/>
    <xf numFmtId="0" fontId="2" fillId="0" borderId="0" xfId="5" applyFont="1" applyAlignment="1">
      <alignment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3" fillId="0" borderId="0" xfId="4" applyFont="1" applyAlignment="1">
      <alignment horizontal="left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0" fontId="75" fillId="0" borderId="2" xfId="0" applyFont="1" applyBorder="1" applyAlignment="1">
      <alignment horizontal="center"/>
    </xf>
    <xf numFmtId="0" fontId="13" fillId="0" borderId="2" xfId="4" applyFont="1" applyBorder="1" applyAlignment="1">
      <alignment horizontal="right"/>
    </xf>
    <xf numFmtId="0" fontId="15" fillId="0" borderId="2" xfId="4" applyFont="1" applyBorder="1" applyAlignment="1">
      <alignment horizontal="right"/>
    </xf>
    <xf numFmtId="0" fontId="13" fillId="0" borderId="2" xfId="4" applyFont="1" applyBorder="1" applyAlignment="1">
      <alignment horizontal="right" vertical="top" wrapText="1"/>
    </xf>
    <xf numFmtId="2" fontId="13" fillId="0" borderId="2" xfId="4" applyNumberFormat="1" applyFont="1" applyBorder="1" applyAlignment="1">
      <alignment horizontal="right"/>
    </xf>
    <xf numFmtId="0" fontId="13" fillId="0" borderId="2" xfId="4" applyFont="1" applyBorder="1" applyAlignment="1">
      <alignment horizontal="right" vertical="center"/>
    </xf>
    <xf numFmtId="0" fontId="15" fillId="0" borderId="2" xfId="4" applyFont="1" applyBorder="1" applyAlignment="1">
      <alignment horizontal="right" vertical="center"/>
    </xf>
    <xf numFmtId="0" fontId="13" fillId="0" borderId="2" xfId="4" applyFont="1" applyBorder="1" applyAlignment="1">
      <alignment horizontal="right" vertical="center" wrapText="1"/>
    </xf>
    <xf numFmtId="2" fontId="13" fillId="0" borderId="2" xfId="4" applyNumberFormat="1" applyFont="1" applyBorder="1" applyAlignment="1">
      <alignment horizontal="right" vertical="center"/>
    </xf>
    <xf numFmtId="2" fontId="13" fillId="0" borderId="2" xfId="4" applyNumberFormat="1" applyFont="1" applyBorder="1" applyAlignment="1">
      <alignment horizontal="right" vertical="center" wrapText="1"/>
    </xf>
    <xf numFmtId="2" fontId="15" fillId="0" borderId="2" xfId="4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2" fontId="7" fillId="0" borderId="0" xfId="0" applyNumberFormat="1" applyFont="1" applyBorder="1"/>
    <xf numFmtId="2" fontId="7" fillId="0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6" fillId="0" borderId="2" xfId="0" applyFont="1" applyBorder="1" applyAlignment="1">
      <alignment horizontal="center" vertical="top" wrapText="1"/>
    </xf>
    <xf numFmtId="0" fontId="76" fillId="0" borderId="0" xfId="0" applyFont="1"/>
    <xf numFmtId="0" fontId="12" fillId="0" borderId="2" xfId="0" applyFont="1" applyBorder="1" applyAlignment="1">
      <alignment horizontal="center"/>
    </xf>
    <xf numFmtId="2" fontId="6" fillId="0" borderId="2" xfId="0" applyNumberFormat="1" applyFont="1" applyBorder="1"/>
    <xf numFmtId="0" fontId="6" fillId="0" borderId="0" xfId="0" applyFont="1" applyBorder="1" applyAlignment="1">
      <alignment horizontal="center"/>
    </xf>
    <xf numFmtId="1" fontId="12" fillId="0" borderId="2" xfId="0" applyNumberFormat="1" applyFont="1" applyBorder="1"/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7" fillId="0" borderId="7" xfId="0" applyFont="1" applyBorder="1" applyAlignment="1">
      <alignment horizontal="center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76" fillId="0" borderId="2" xfId="0" applyFont="1" applyBorder="1" applyAlignment="1">
      <alignment horizontal="center"/>
    </xf>
    <xf numFmtId="0" fontId="76" fillId="0" borderId="2" xfId="2" applyFont="1" applyBorder="1" applyAlignment="1">
      <alignment horizontal="center" wrapText="1"/>
    </xf>
    <xf numFmtId="0" fontId="6" fillId="0" borderId="2" xfId="2" applyFont="1" applyBorder="1" applyAlignment="1">
      <alignment horizontal="left" vertical="center" wrapText="1"/>
    </xf>
    <xf numFmtId="0" fontId="78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/>
    <xf numFmtId="0" fontId="6" fillId="0" borderId="2" xfId="2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/>
    </xf>
    <xf numFmtId="0" fontId="5" fillId="0" borderId="2" xfId="2" applyFont="1" applyBorder="1" applyAlignment="1">
      <alignment horizontal="left" vertical="center" wrapText="1"/>
    </xf>
    <xf numFmtId="0" fontId="78" fillId="0" borderId="2" xfId="0" applyFont="1" applyBorder="1"/>
    <xf numFmtId="0" fontId="12" fillId="0" borderId="0" xfId="0" applyFont="1" applyBorder="1"/>
    <xf numFmtId="0" fontId="6" fillId="0" borderId="13" xfId="2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/>
    <xf numFmtId="2" fontId="6" fillId="0" borderId="13" xfId="0" applyNumberFormat="1" applyFont="1" applyBorder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0" fontId="6" fillId="0" borderId="3" xfId="2" applyFont="1" applyBorder="1" applyAlignment="1">
      <alignment horizontal="left" vertical="center"/>
    </xf>
    <xf numFmtId="2" fontId="6" fillId="0" borderId="0" xfId="0" applyNumberFormat="1" applyFont="1" applyBorder="1" applyAlignment="1"/>
    <xf numFmtId="0" fontId="12" fillId="0" borderId="2" xfId="0" applyFont="1" applyBorder="1" applyAlignment="1">
      <alignment horizontal="right"/>
    </xf>
    <xf numFmtId="0" fontId="6" fillId="0" borderId="2" xfId="2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12" fillId="2" borderId="2" xfId="0" applyFont="1" applyFill="1" applyBorder="1"/>
    <xf numFmtId="0" fontId="6" fillId="2" borderId="2" xfId="0" applyFont="1" applyFill="1" applyBorder="1"/>
    <xf numFmtId="0" fontId="6" fillId="0" borderId="0" xfId="1" applyFont="1" applyAlignment="1">
      <alignment horizontal="center" vertical="top" wrapText="1"/>
    </xf>
    <xf numFmtId="0" fontId="79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6" fillId="0" borderId="2" xfId="0" quotePrefix="1" applyFont="1" applyBorder="1" applyAlignment="1">
      <alignment horizontal="center" vertical="top" wrapText="1"/>
    </xf>
    <xf numFmtId="0" fontId="80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7" fillId="0" borderId="2" xfId="0" quotePrefix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7" fillId="0" borderId="5" xfId="0" quotePrefix="1" applyFont="1" applyBorder="1" applyAlignment="1">
      <alignment horizontal="center" vertical="top" wrapText="1"/>
    </xf>
    <xf numFmtId="0" fontId="17" fillId="0" borderId="6" xfId="0" quotePrefix="1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17" fillId="0" borderId="9" xfId="0" quotePrefix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4" applyFont="1" applyAlignment="1">
      <alignment horizontal="left"/>
    </xf>
    <xf numFmtId="0" fontId="12" fillId="0" borderId="5" xfId="4" applyFont="1" applyBorder="1" applyAlignment="1">
      <alignment horizontal="center" vertical="top" wrapText="1"/>
    </xf>
    <xf numFmtId="0" fontId="12" fillId="0" borderId="6" xfId="4" applyFont="1" applyBorder="1" applyAlignment="1">
      <alignment horizontal="center" vertical="top" wrapText="1"/>
    </xf>
    <xf numFmtId="0" fontId="13" fillId="0" borderId="0" xfId="4" applyFont="1" applyAlignment="1">
      <alignment horizontal="left"/>
    </xf>
    <xf numFmtId="0" fontId="6" fillId="0" borderId="0" xfId="2" applyFont="1" applyAlignment="1">
      <alignment horizontal="right" vertical="top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5" fillId="0" borderId="2" xfId="4" applyFont="1" applyBorder="1" applyAlignment="1">
      <alignment horizontal="center" vertical="top" wrapText="1"/>
    </xf>
    <xf numFmtId="0" fontId="15" fillId="0" borderId="2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top" wrapText="1"/>
    </xf>
    <xf numFmtId="0" fontId="15" fillId="0" borderId="13" xfId="4" applyFont="1" applyBorder="1" applyAlignment="1">
      <alignment horizontal="center" vertical="top" wrapText="1"/>
    </xf>
    <xf numFmtId="0" fontId="15" fillId="0" borderId="14" xfId="4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5" fillId="0" borderId="7" xfId="4" applyFont="1" applyBorder="1" applyAlignment="1">
      <alignment horizontal="center" vertical="top" wrapText="1"/>
    </xf>
    <xf numFmtId="0" fontId="15" fillId="0" borderId="15" xfId="4" applyFont="1" applyBorder="1" applyAlignment="1">
      <alignment horizontal="center" vertical="top" wrapText="1"/>
    </xf>
    <xf numFmtId="0" fontId="15" fillId="0" borderId="1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5" fillId="0" borderId="13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15" xfId="4" applyFont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31" fillId="0" borderId="0" xfId="2" applyFont="1" applyAlignment="1">
      <alignment horizontal="center"/>
    </xf>
    <xf numFmtId="0" fontId="17" fillId="0" borderId="7" xfId="4" applyFont="1" applyBorder="1" applyAlignment="1">
      <alignment horizont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  <xf numFmtId="0" fontId="76" fillId="0" borderId="7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wrapText="1"/>
    </xf>
    <xf numFmtId="0" fontId="17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0" xfId="5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7" fillId="0" borderId="0" xfId="0" applyFont="1"/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7" fillId="0" borderId="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6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69" fillId="0" borderId="2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 vertical="top" wrapText="1"/>
    </xf>
    <xf numFmtId="0" fontId="2" fillId="2" borderId="5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wrapText="1"/>
    </xf>
    <xf numFmtId="0" fontId="74" fillId="0" borderId="11" xfId="0" applyFont="1" applyBorder="1" applyAlignment="1">
      <alignment wrapText="1"/>
    </xf>
    <xf numFmtId="0" fontId="74" fillId="0" borderId="0" xfId="0" applyFont="1" applyAlignment="1">
      <alignment wrapText="1"/>
    </xf>
    <xf numFmtId="0" fontId="74" fillId="0" borderId="8" xfId="0" applyFont="1" applyBorder="1" applyAlignment="1">
      <alignment wrapText="1"/>
    </xf>
    <xf numFmtId="0" fontId="74" fillId="0" borderId="7" xfId="0" applyFont="1" applyBorder="1" applyAlignment="1">
      <alignment wrapText="1"/>
    </xf>
    <xf numFmtId="0" fontId="35" fillId="0" borderId="2" xfId="2" applyFont="1" applyBorder="1" applyAlignment="1">
      <alignment horizontal="center" vertical="top" wrapText="1"/>
    </xf>
    <xf numFmtId="0" fontId="73" fillId="0" borderId="1" xfId="2" applyFont="1" applyBorder="1" applyAlignment="1">
      <alignment horizontal="center" vertical="top" wrapText="1"/>
    </xf>
    <xf numFmtId="0" fontId="73" fillId="0" borderId="10" xfId="2" applyFont="1" applyBorder="1" applyAlignment="1">
      <alignment horizontal="center" vertical="top" wrapText="1"/>
    </xf>
    <xf numFmtId="0" fontId="73" fillId="0" borderId="3" xfId="2" applyFont="1" applyBorder="1" applyAlignment="1">
      <alignment horizontal="center" vertical="top" wrapText="1"/>
    </xf>
    <xf numFmtId="0" fontId="73" fillId="0" borderId="2" xfId="2" applyFont="1" applyBorder="1" applyAlignment="1">
      <alignment horizontal="center" vertical="top" wrapText="1"/>
    </xf>
    <xf numFmtId="0" fontId="32" fillId="0" borderId="0" xfId="2" applyFont="1" applyAlignment="1">
      <alignment horizontal="center"/>
    </xf>
    <xf numFmtId="0" fontId="46" fillId="0" borderId="0" xfId="2" applyFont="1" applyAlignment="1">
      <alignment horizontal="right"/>
    </xf>
    <xf numFmtId="0" fontId="33" fillId="0" borderId="0" xfId="2" applyFont="1" applyAlignment="1">
      <alignment horizontal="center"/>
    </xf>
    <xf numFmtId="0" fontId="32" fillId="0" borderId="0" xfId="2" applyFont="1" applyAlignment="1">
      <alignment horizontal="center" wrapText="1"/>
    </xf>
    <xf numFmtId="0" fontId="17" fillId="0" borderId="7" xfId="2" applyFont="1" applyBorder="1" applyAlignment="1">
      <alignment horizontal="center"/>
    </xf>
    <xf numFmtId="0" fontId="2" fillId="0" borderId="0" xfId="5" applyFont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5" applyFont="1" applyAlignment="1"/>
    <xf numFmtId="0" fontId="16" fillId="0" borderId="0" xfId="0" applyFont="1" applyAlignment="1">
      <alignment horizontal="center" wrapText="1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45" fillId="0" borderId="2" xfId="0" applyFont="1" applyBorder="1" applyAlignment="1">
      <alignment horizontal="center" vertical="top" wrapText="1"/>
    </xf>
    <xf numFmtId="0" fontId="17" fillId="2" borderId="7" xfId="0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45" fillId="2" borderId="5" xfId="0" applyFont="1" applyFill="1" applyBorder="1" applyAlignment="1">
      <alignment horizontal="center" vertical="top" wrapText="1"/>
    </xf>
    <xf numFmtId="0" fontId="45" fillId="2" borderId="9" xfId="0" applyFont="1" applyFill="1" applyBorder="1" applyAlignment="1">
      <alignment horizontal="center" vertical="top" wrapText="1"/>
    </xf>
    <xf numFmtId="0" fontId="45" fillId="2" borderId="6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75" fillId="0" borderId="1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0" xfId="2" applyFont="1" applyAlignment="1">
      <alignment horizontal="center"/>
    </xf>
    <xf numFmtId="0" fontId="0" fillId="0" borderId="0" xfId="0" applyAlignment="1">
      <alignment horizontal="left"/>
    </xf>
    <xf numFmtId="0" fontId="7" fillId="0" borderId="0" xfId="2" applyAlignment="1">
      <alignment horizontal="center"/>
    </xf>
    <xf numFmtId="0" fontId="8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top"/>
    </xf>
    <xf numFmtId="0" fontId="2" fillId="0" borderId="9" xfId="2" applyFont="1" applyBorder="1" applyAlignment="1">
      <alignment horizontal="center" vertical="top"/>
    </xf>
    <xf numFmtId="0" fontId="2" fillId="0" borderId="1" xfId="2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/>
    </xf>
    <xf numFmtId="0" fontId="6" fillId="0" borderId="9" xfId="2" applyFont="1" applyBorder="1" applyAlignment="1">
      <alignment horizontal="center" vertical="top"/>
    </xf>
    <xf numFmtId="0" fontId="6" fillId="0" borderId="16" xfId="2" applyFont="1" applyBorder="1" applyAlignment="1">
      <alignment horizontal="center" vertical="top"/>
    </xf>
    <xf numFmtId="0" fontId="4" fillId="0" borderId="0" xfId="2" applyFont="1" applyAlignment="1">
      <alignment horizontal="center"/>
    </xf>
    <xf numFmtId="0" fontId="7" fillId="0" borderId="0" xfId="2" applyAlignment="1">
      <alignment horizontal="left"/>
    </xf>
    <xf numFmtId="0" fontId="2" fillId="0" borderId="5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17" fillId="0" borderId="7" xfId="0" applyFont="1" applyBorder="1" applyAlignment="1">
      <alignment horizontal="left"/>
    </xf>
    <xf numFmtId="0" fontId="15" fillId="0" borderId="0" xfId="1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17" fillId="0" borderId="0" xfId="1" applyFont="1" applyAlignment="1">
      <alignment horizontal="right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67" fillId="0" borderId="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1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70" fillId="2" borderId="12" xfId="0" applyNumberFormat="1" applyFont="1" applyFill="1" applyBorder="1" applyAlignment="1">
      <alignment horizontal="center" wrapText="1"/>
    </xf>
    <xf numFmtId="2" fontId="70" fillId="2" borderId="13" xfId="0" applyNumberFormat="1" applyFont="1" applyFill="1" applyBorder="1" applyAlignment="1">
      <alignment horizontal="center" wrapText="1"/>
    </xf>
    <xf numFmtId="2" fontId="70" fillId="2" borderId="14" xfId="0" applyNumberFormat="1" applyFont="1" applyFill="1" applyBorder="1" applyAlignment="1">
      <alignment horizontal="center" wrapText="1"/>
    </xf>
    <xf numFmtId="2" fontId="70" fillId="2" borderId="11" xfId="0" applyNumberFormat="1" applyFont="1" applyFill="1" applyBorder="1" applyAlignment="1">
      <alignment horizontal="center" wrapText="1"/>
    </xf>
    <xf numFmtId="2" fontId="70" fillId="2" borderId="0" xfId="0" applyNumberFormat="1" applyFont="1" applyFill="1" applyBorder="1" applyAlignment="1">
      <alignment horizontal="center" wrapText="1"/>
    </xf>
    <xf numFmtId="2" fontId="70" fillId="2" borderId="17" xfId="0" applyNumberFormat="1" applyFont="1" applyFill="1" applyBorder="1" applyAlignment="1">
      <alignment horizontal="center" wrapText="1"/>
    </xf>
    <xf numFmtId="2" fontId="70" fillId="2" borderId="8" xfId="0" applyNumberFormat="1" applyFont="1" applyFill="1" applyBorder="1" applyAlignment="1">
      <alignment horizontal="center" wrapText="1"/>
    </xf>
    <xf numFmtId="2" fontId="70" fillId="2" borderId="7" xfId="0" applyNumberFormat="1" applyFont="1" applyFill="1" applyBorder="1" applyAlignment="1">
      <alignment horizontal="center" wrapText="1"/>
    </xf>
    <xf numFmtId="2" fontId="70" fillId="2" borderId="15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1" fillId="2" borderId="12" xfId="0" applyFont="1" applyFill="1" applyBorder="1" applyAlignment="1">
      <alignment horizontal="center" vertical="center"/>
    </xf>
    <xf numFmtId="0" fontId="71" fillId="2" borderId="13" xfId="0" applyFont="1" applyFill="1" applyBorder="1" applyAlignment="1">
      <alignment horizontal="center" vertical="center"/>
    </xf>
    <xf numFmtId="0" fontId="71" fillId="2" borderId="14" xfId="0" applyFont="1" applyFill="1" applyBorder="1" applyAlignment="1">
      <alignment horizontal="center" vertical="center"/>
    </xf>
    <xf numFmtId="0" fontId="71" fillId="2" borderId="11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71" fillId="2" borderId="17" xfId="0" applyFont="1" applyFill="1" applyBorder="1" applyAlignment="1">
      <alignment horizontal="center" vertical="center"/>
    </xf>
    <xf numFmtId="0" fontId="71" fillId="2" borderId="8" xfId="0" applyFont="1" applyFill="1" applyBorder="1" applyAlignment="1">
      <alignment horizontal="center" vertical="center"/>
    </xf>
    <xf numFmtId="0" fontId="71" fillId="2" borderId="7" xfId="0" applyFont="1" applyFill="1" applyBorder="1" applyAlignment="1">
      <alignment horizontal="center" vertical="center"/>
    </xf>
    <xf numFmtId="0" fontId="71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3" fillId="2" borderId="12" xfId="0" applyFont="1" applyFill="1" applyBorder="1" applyAlignment="1">
      <alignment horizontal="center" vertical="center"/>
    </xf>
    <xf numFmtId="0" fontId="63" fillId="2" borderId="13" xfId="0" applyFont="1" applyFill="1" applyBorder="1" applyAlignment="1">
      <alignment horizontal="center" vertical="center"/>
    </xf>
    <xf numFmtId="0" fontId="63" fillId="2" borderId="14" xfId="0" applyFont="1" applyFill="1" applyBorder="1" applyAlignment="1">
      <alignment horizontal="center" vertical="center"/>
    </xf>
    <xf numFmtId="0" fontId="63" fillId="2" borderId="11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2" borderId="17" xfId="0" applyFont="1" applyFill="1" applyBorder="1" applyAlignment="1">
      <alignment horizontal="center" vertical="center"/>
    </xf>
    <xf numFmtId="0" fontId="63" fillId="2" borderId="8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6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62" fillId="2" borderId="12" xfId="0" applyFont="1" applyFill="1" applyBorder="1" applyAlignment="1">
      <alignment horizontal="center" vertical="center"/>
    </xf>
    <xf numFmtId="0" fontId="62" fillId="2" borderId="13" xfId="0" applyFont="1" applyFill="1" applyBorder="1" applyAlignment="1">
      <alignment horizontal="center" vertical="center"/>
    </xf>
    <xf numFmtId="0" fontId="62" fillId="2" borderId="14" xfId="0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2" borderId="17" xfId="0" applyFont="1" applyFill="1" applyBorder="1" applyAlignment="1">
      <alignment horizontal="center" vertical="center"/>
    </xf>
    <xf numFmtId="0" fontId="62" fillId="2" borderId="8" xfId="0" applyFont="1" applyFill="1" applyBorder="1" applyAlignment="1">
      <alignment horizontal="center" vertical="center"/>
    </xf>
    <xf numFmtId="0" fontId="62" fillId="2" borderId="7" xfId="0" applyFont="1" applyFill="1" applyBorder="1" applyAlignment="1">
      <alignment horizontal="center" vertical="center"/>
    </xf>
    <xf numFmtId="0" fontId="62" fillId="2" borderId="15" xfId="0" applyFont="1" applyFill="1" applyBorder="1" applyAlignment="1">
      <alignment horizontal="center" vertical="center"/>
    </xf>
    <xf numFmtId="0" fontId="29" fillId="0" borderId="0" xfId="1" applyFont="1" applyAlignment="1">
      <alignment horizontal="center"/>
    </xf>
    <xf numFmtId="0" fontId="22" fillId="0" borderId="1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61" fillId="0" borderId="12" xfId="1" applyFont="1" applyBorder="1" applyAlignment="1">
      <alignment horizontal="center" vertical="center" wrapText="1"/>
    </xf>
    <xf numFmtId="0" fontId="61" fillId="0" borderId="13" xfId="1" applyFont="1" applyBorder="1" applyAlignment="1">
      <alignment horizontal="center" vertical="center" wrapText="1"/>
    </xf>
    <xf numFmtId="0" fontId="61" fillId="0" borderId="14" xfId="1" applyFont="1" applyBorder="1" applyAlignment="1">
      <alignment horizontal="center" vertical="center" wrapText="1"/>
    </xf>
    <xf numFmtId="0" fontId="61" fillId="0" borderId="11" xfId="1" applyFont="1" applyBorder="1" applyAlignment="1">
      <alignment horizontal="center" vertical="center" wrapText="1"/>
    </xf>
    <xf numFmtId="0" fontId="61" fillId="0" borderId="0" xfId="1" applyFont="1" applyBorder="1" applyAlignment="1">
      <alignment horizontal="center" vertical="center" wrapText="1"/>
    </xf>
    <xf numFmtId="0" fontId="61" fillId="0" borderId="17" xfId="1" applyFont="1" applyBorder="1" applyAlignment="1">
      <alignment horizontal="center" vertical="center" wrapText="1"/>
    </xf>
    <xf numFmtId="0" fontId="61" fillId="0" borderId="8" xfId="1" applyFont="1" applyBorder="1" applyAlignment="1">
      <alignment horizontal="center" vertical="center" wrapText="1"/>
    </xf>
    <xf numFmtId="0" fontId="61" fillId="0" borderId="7" xfId="1" applyFont="1" applyBorder="1" applyAlignment="1">
      <alignment horizontal="center" vertical="center" wrapText="1"/>
    </xf>
    <xf numFmtId="0" fontId="61" fillId="0" borderId="15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14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60" fillId="0" borderId="12" xfId="1" applyFont="1" applyBorder="1" applyAlignment="1">
      <alignment horizontal="center" vertical="center" wrapText="1"/>
    </xf>
    <xf numFmtId="0" fontId="60" fillId="0" borderId="13" xfId="1" applyFont="1" applyBorder="1" applyAlignment="1">
      <alignment horizontal="center" vertical="center" wrapText="1"/>
    </xf>
    <xf numFmtId="0" fontId="60" fillId="0" borderId="14" xfId="1" applyFont="1" applyBorder="1" applyAlignment="1">
      <alignment horizontal="center" vertical="center" wrapText="1"/>
    </xf>
    <xf numFmtId="0" fontId="60" fillId="0" borderId="11" xfId="1" applyFont="1" applyBorder="1" applyAlignment="1">
      <alignment horizontal="center" vertical="center" wrapText="1"/>
    </xf>
    <xf numFmtId="0" fontId="60" fillId="0" borderId="0" xfId="1" applyFont="1" applyBorder="1" applyAlignment="1">
      <alignment horizontal="center" vertical="center" wrapText="1"/>
    </xf>
    <xf numFmtId="0" fontId="60" fillId="0" borderId="17" xfId="1" applyFont="1" applyBorder="1" applyAlignment="1">
      <alignment horizontal="center" vertical="center" wrapText="1"/>
    </xf>
    <xf numFmtId="0" fontId="60" fillId="0" borderId="8" xfId="1" applyFont="1" applyBorder="1" applyAlignment="1">
      <alignment horizontal="center" vertical="center" wrapText="1"/>
    </xf>
    <xf numFmtId="0" fontId="60" fillId="0" borderId="7" xfId="1" applyFont="1" applyBorder="1" applyAlignment="1">
      <alignment horizontal="center" vertical="center" wrapText="1"/>
    </xf>
    <xf numFmtId="0" fontId="60" fillId="0" borderId="1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center" vertical="top" wrapText="1"/>
    </xf>
    <xf numFmtId="0" fontId="59" fillId="0" borderId="12" xfId="1" applyFont="1" applyBorder="1" applyAlignment="1">
      <alignment horizontal="center" vertical="center"/>
    </xf>
    <xf numFmtId="0" fontId="59" fillId="0" borderId="13" xfId="1" applyFont="1" applyBorder="1" applyAlignment="1">
      <alignment horizontal="center" vertical="center"/>
    </xf>
    <xf numFmtId="0" fontId="59" fillId="0" borderId="14" xfId="1" applyFont="1" applyBorder="1" applyAlignment="1">
      <alignment horizontal="center" vertical="center"/>
    </xf>
    <xf numFmtId="0" fontId="59" fillId="0" borderId="11" xfId="1" applyFont="1" applyBorder="1" applyAlignment="1">
      <alignment horizontal="center" vertical="center"/>
    </xf>
    <xf numFmtId="0" fontId="59" fillId="0" borderId="0" xfId="1" applyFont="1" applyBorder="1" applyAlignment="1">
      <alignment horizontal="center" vertical="center"/>
    </xf>
    <xf numFmtId="0" fontId="59" fillId="0" borderId="17" xfId="1" applyFont="1" applyBorder="1" applyAlignment="1">
      <alignment horizontal="center" vertical="center"/>
    </xf>
    <xf numFmtId="0" fontId="59" fillId="0" borderId="8" xfId="1" applyFont="1" applyBorder="1" applyAlignment="1">
      <alignment horizontal="center" vertical="center"/>
    </xf>
    <xf numFmtId="0" fontId="59" fillId="0" borderId="7" xfId="1" applyFont="1" applyBorder="1" applyAlignment="1">
      <alignment horizontal="center" vertical="center"/>
    </xf>
    <xf numFmtId="0" fontId="59" fillId="0" borderId="15" xfId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0" fillId="0" borderId="12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wrapText="1"/>
    </xf>
    <xf numFmtId="0" fontId="20" fillId="0" borderId="9" xfId="1" applyFont="1" applyBorder="1" applyAlignment="1">
      <alignment horizontal="center" wrapText="1"/>
    </xf>
    <xf numFmtId="0" fontId="20" fillId="0" borderId="6" xfId="1" applyFont="1" applyBorder="1" applyAlignment="1">
      <alignment horizontal="center" wrapText="1"/>
    </xf>
    <xf numFmtId="0" fontId="23" fillId="0" borderId="0" xfId="1" applyFont="1" applyAlignment="1">
      <alignment horizontal="center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0" fillId="0" borderId="1" xfId="1" applyFont="1" applyBorder="1" applyAlignment="1">
      <alignment horizontal="center" vertical="top"/>
    </xf>
    <xf numFmtId="0" fontId="20" fillId="0" borderId="10" xfId="1" applyFont="1" applyBorder="1" applyAlignment="1">
      <alignment horizontal="center" vertical="top"/>
    </xf>
    <xf numFmtId="0" fontId="20" fillId="0" borderId="3" xfId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7" xfId="1" applyFont="1" applyBorder="1" applyAlignment="1">
      <alignment horizontal="center" vertical="top" wrapText="1"/>
    </xf>
    <xf numFmtId="0" fontId="20" fillId="0" borderId="2" xfId="1" applyFont="1" applyBorder="1" applyAlignment="1">
      <alignment horizontal="center" wrapText="1"/>
    </xf>
    <xf numFmtId="0" fontId="2" fillId="0" borderId="0" xfId="3" applyFont="1" applyAlignment="1">
      <alignment horizontal="left"/>
    </xf>
    <xf numFmtId="0" fontId="7" fillId="0" borderId="0" xfId="3" applyAlignment="1">
      <alignment horizontal="left"/>
    </xf>
    <xf numFmtId="0" fontId="6" fillId="0" borderId="0" xfId="3" applyFont="1" applyAlignment="1">
      <alignment horizontal="right" vertical="top" wrapText="1"/>
    </xf>
    <xf numFmtId="0" fontId="6" fillId="0" borderId="0" xfId="3" applyFont="1" applyAlignment="1">
      <alignment horizontal="center" vertical="top" wrapText="1"/>
    </xf>
    <xf numFmtId="0" fontId="3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7" fillId="0" borderId="5" xfId="3" applyFont="1" applyBorder="1" applyAlignment="1">
      <alignment horizontal="center" vertical="top" wrapText="1"/>
    </xf>
    <xf numFmtId="0" fontId="17" fillId="0" borderId="9" xfId="3" applyFont="1" applyBorder="1" applyAlignment="1">
      <alignment horizontal="center" vertical="top" wrapText="1"/>
    </xf>
    <xf numFmtId="0" fontId="17" fillId="0" borderId="6" xfId="3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8" fillId="0" borderId="6" xfId="3" applyFont="1" applyBorder="1" applyAlignment="1">
      <alignment horizontal="center" vertical="top" wrapText="1"/>
    </xf>
    <xf numFmtId="0" fontId="17" fillId="0" borderId="7" xfId="3" applyFont="1" applyBorder="1" applyAlignment="1">
      <alignment horizontal="center"/>
    </xf>
    <xf numFmtId="0" fontId="17" fillId="0" borderId="1" xfId="3" applyFont="1" applyBorder="1" applyAlignment="1">
      <alignment horizontal="center" vertical="top" wrapText="1"/>
    </xf>
    <xf numFmtId="0" fontId="17" fillId="0" borderId="3" xfId="3" applyFont="1" applyBorder="1" applyAlignment="1">
      <alignment horizontal="center" vertical="top" wrapText="1"/>
    </xf>
    <xf numFmtId="0" fontId="17" fillId="0" borderId="5" xfId="3" applyFont="1" applyBorder="1" applyAlignment="1">
      <alignment horizontal="center" vertical="top"/>
    </xf>
    <xf numFmtId="0" fontId="17" fillId="0" borderId="9" xfId="3" applyFont="1" applyBorder="1" applyAlignment="1">
      <alignment horizontal="center" vertical="top"/>
    </xf>
    <xf numFmtId="0" fontId="17" fillId="0" borderId="6" xfId="3" applyFont="1" applyBorder="1" applyAlignment="1">
      <alignment horizontal="center" vertical="top"/>
    </xf>
    <xf numFmtId="0" fontId="17" fillId="0" borderId="12" xfId="3" applyFont="1" applyBorder="1" applyAlignment="1">
      <alignment horizontal="center" vertical="top" wrapText="1"/>
    </xf>
    <xf numFmtId="0" fontId="17" fillId="0" borderId="13" xfId="3" applyFont="1" applyBorder="1" applyAlignment="1">
      <alignment horizontal="center" vertical="top" wrapText="1"/>
    </xf>
    <xf numFmtId="0" fontId="17" fillId="0" borderId="14" xfId="3" applyFont="1" applyBorder="1" applyAlignment="1">
      <alignment horizontal="center" vertical="top" wrapText="1"/>
    </xf>
    <xf numFmtId="0" fontId="17" fillId="0" borderId="8" xfId="3" applyFont="1" applyBorder="1" applyAlignment="1">
      <alignment horizontal="center" vertical="top" wrapText="1"/>
    </xf>
    <xf numFmtId="0" fontId="17" fillId="0" borderId="7" xfId="3" applyFont="1" applyBorder="1" applyAlignment="1">
      <alignment horizontal="center" vertical="top" wrapText="1"/>
    </xf>
    <xf numFmtId="0" fontId="17" fillId="0" borderId="15" xfId="3" applyFont="1" applyBorder="1" applyAlignment="1">
      <alignment horizontal="center" vertical="top" wrapText="1"/>
    </xf>
    <xf numFmtId="0" fontId="7" fillId="0" borderId="0" xfId="2" applyFont="1"/>
    <xf numFmtId="0" fontId="2" fillId="0" borderId="0" xfId="2" applyFont="1" applyAlignment="1">
      <alignment horizontal="center" vertical="top" wrapText="1"/>
    </xf>
    <xf numFmtId="0" fontId="2" fillId="0" borderId="2" xfId="2" applyFont="1" applyBorder="1" applyAlignment="1">
      <alignment horizontal="center"/>
    </xf>
    <xf numFmtId="0" fontId="2" fillId="0" borderId="0" xfId="2" applyFont="1" applyAlignment="1">
      <alignment horizontal="right" vertical="top" wrapText="1"/>
    </xf>
    <xf numFmtId="0" fontId="2" fillId="0" borderId="0" xfId="2" applyFont="1" applyAlignment="1">
      <alignment horizontal="left"/>
    </xf>
    <xf numFmtId="0" fontId="58" fillId="0" borderId="12" xfId="2" applyFont="1" applyBorder="1" applyAlignment="1">
      <alignment horizontal="center" vertical="center"/>
    </xf>
    <xf numFmtId="0" fontId="58" fillId="0" borderId="13" xfId="2" applyFont="1" applyBorder="1" applyAlignment="1">
      <alignment horizontal="center" vertical="center"/>
    </xf>
    <xf numFmtId="0" fontId="58" fillId="0" borderId="14" xfId="2" applyFont="1" applyBorder="1" applyAlignment="1">
      <alignment horizontal="center" vertical="center"/>
    </xf>
    <xf numFmtId="0" fontId="58" fillId="0" borderId="11" xfId="2" applyFont="1" applyBorder="1" applyAlignment="1">
      <alignment horizontal="center" vertical="center"/>
    </xf>
    <xf numFmtId="0" fontId="58" fillId="0" borderId="0" xfId="2" applyFont="1" applyBorder="1" applyAlignment="1">
      <alignment horizontal="center" vertical="center"/>
    </xf>
    <xf numFmtId="0" fontId="58" fillId="0" borderId="17" xfId="2" applyFont="1" applyBorder="1" applyAlignment="1">
      <alignment horizontal="center" vertical="center"/>
    </xf>
    <xf numFmtId="0" fontId="58" fillId="0" borderId="8" xfId="2" applyFont="1" applyBorder="1" applyAlignment="1">
      <alignment horizontal="center" vertical="center"/>
    </xf>
    <xf numFmtId="0" fontId="58" fillId="0" borderId="7" xfId="2" applyFont="1" applyBorder="1" applyAlignment="1">
      <alignment horizontal="center" vertical="center"/>
    </xf>
    <xf numFmtId="0" fontId="58" fillId="0" borderId="15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7" fillId="0" borderId="0" xfId="2" applyFont="1" applyBorder="1" applyAlignment="1">
      <alignment horizontal="right"/>
    </xf>
    <xf numFmtId="0" fontId="5" fillId="0" borderId="0" xfId="2" applyFont="1" applyAlignment="1">
      <alignment horizontal="center" wrapText="1"/>
    </xf>
    <xf numFmtId="0" fontId="57" fillId="0" borderId="12" xfId="2" applyFont="1" applyBorder="1" applyAlignment="1">
      <alignment horizontal="center" vertical="center"/>
    </xf>
    <xf numFmtId="0" fontId="57" fillId="0" borderId="13" xfId="2" applyFont="1" applyBorder="1" applyAlignment="1">
      <alignment horizontal="center" vertical="center"/>
    </xf>
    <xf numFmtId="0" fontId="57" fillId="0" borderId="14" xfId="2" applyFont="1" applyBorder="1" applyAlignment="1">
      <alignment horizontal="center" vertical="center"/>
    </xf>
    <xf numFmtId="0" fontId="57" fillId="0" borderId="11" xfId="2" applyFont="1" applyBorder="1" applyAlignment="1">
      <alignment horizontal="center" vertical="center"/>
    </xf>
    <xf numFmtId="0" fontId="57" fillId="0" borderId="0" xfId="2" applyFont="1" applyBorder="1" applyAlignment="1">
      <alignment horizontal="center" vertical="center"/>
    </xf>
    <xf numFmtId="0" fontId="57" fillId="0" borderId="17" xfId="2" applyFont="1" applyBorder="1" applyAlignment="1">
      <alignment horizontal="center" vertical="center"/>
    </xf>
    <xf numFmtId="0" fontId="57" fillId="0" borderId="8" xfId="2" applyFont="1" applyBorder="1" applyAlignment="1">
      <alignment horizontal="center" vertical="center"/>
    </xf>
    <xf numFmtId="0" fontId="57" fillId="0" borderId="7" xfId="2" applyFont="1" applyBorder="1" applyAlignment="1">
      <alignment horizontal="center" vertical="center"/>
    </xf>
    <xf numFmtId="0" fontId="57" fillId="0" borderId="15" xfId="2" applyFont="1" applyBorder="1" applyAlignment="1">
      <alignment horizontal="center" vertical="center"/>
    </xf>
  </cellXfs>
  <cellStyles count="7">
    <cellStyle name="Hyperlink" xfId="6" builtinId="8"/>
    <cellStyle name="Normal" xfId="0" builtinId="0"/>
    <cellStyle name="Normal 2" xfId="1"/>
    <cellStyle name="Normal 2 2" xfId="5"/>
    <cellStyle name="Normal 3" xfId="2"/>
    <cellStyle name="Normal 3 2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2018-19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 DELHI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06.06.2018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/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2017-18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mailto:mdmdelhi@ymail.com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SheetLayoutView="90" workbookViewId="0">
      <selection activeCell="C35" sqref="C35"/>
    </sheetView>
  </sheetViews>
  <sheetFormatPr defaultRowHeight="12.75"/>
  <cols>
    <col min="15" max="15" width="12.42578125" customWidth="1"/>
  </cols>
  <sheetData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0"/>
  <sheetViews>
    <sheetView zoomScaleSheetLayoutView="80" workbookViewId="0">
      <selection activeCell="A7" sqref="A7:B7"/>
    </sheetView>
  </sheetViews>
  <sheetFormatPr defaultRowHeight="12.75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>
      <c r="D1" s="631"/>
      <c r="E1" s="631"/>
      <c r="F1" s="631"/>
      <c r="G1" s="631"/>
      <c r="H1" s="631"/>
      <c r="I1" s="631"/>
      <c r="J1" s="631"/>
      <c r="M1" s="110" t="s">
        <v>265</v>
      </c>
    </row>
    <row r="2" spans="1:19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</row>
    <row r="3" spans="1:19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9" ht="11.25" customHeight="1"/>
    <row r="5" spans="1:19" ht="15.75">
      <c r="A5" s="629" t="s">
        <v>675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7" spans="1:19">
      <c r="A7" s="630" t="s">
        <v>893</v>
      </c>
      <c r="B7" s="630"/>
      <c r="L7" s="706" t="s">
        <v>897</v>
      </c>
      <c r="M7" s="706"/>
      <c r="N7" s="706"/>
      <c r="O7" s="120"/>
    </row>
    <row r="8" spans="1:19" ht="15.75" customHeight="1">
      <c r="A8" s="707" t="s">
        <v>2</v>
      </c>
      <c r="B8" s="707" t="s">
        <v>3</v>
      </c>
      <c r="C8" s="597" t="s">
        <v>4</v>
      </c>
      <c r="D8" s="597"/>
      <c r="E8" s="597"/>
      <c r="F8" s="595"/>
      <c r="G8" s="595"/>
      <c r="H8" s="597" t="s">
        <v>105</v>
      </c>
      <c r="I8" s="597"/>
      <c r="J8" s="597"/>
      <c r="K8" s="597"/>
      <c r="L8" s="597"/>
      <c r="M8" s="707" t="s">
        <v>139</v>
      </c>
      <c r="N8" s="609" t="s">
        <v>140</v>
      </c>
    </row>
    <row r="9" spans="1:19" ht="51">
      <c r="A9" s="708"/>
      <c r="B9" s="708"/>
      <c r="C9" s="5" t="s">
        <v>5</v>
      </c>
      <c r="D9" s="5" t="s">
        <v>6</v>
      </c>
      <c r="E9" s="5" t="s">
        <v>372</v>
      </c>
      <c r="F9" s="5" t="s">
        <v>103</v>
      </c>
      <c r="G9" s="5" t="s">
        <v>122</v>
      </c>
      <c r="H9" s="5" t="s">
        <v>5</v>
      </c>
      <c r="I9" s="5" t="s">
        <v>6</v>
      </c>
      <c r="J9" s="5" t="s">
        <v>372</v>
      </c>
      <c r="K9" s="7" t="s">
        <v>103</v>
      </c>
      <c r="L9" s="7" t="s">
        <v>123</v>
      </c>
      <c r="M9" s="708"/>
      <c r="N9" s="609"/>
      <c r="R9" s="9"/>
      <c r="S9" s="13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9">
        <v>12</v>
      </c>
      <c r="M10" s="119">
        <v>13</v>
      </c>
      <c r="N10" s="3">
        <v>14</v>
      </c>
    </row>
    <row r="11" spans="1:19">
      <c r="A11" s="8">
        <v>1</v>
      </c>
      <c r="B11" s="31" t="s">
        <v>831</v>
      </c>
      <c r="C11" s="9">
        <v>577</v>
      </c>
      <c r="D11" s="9">
        <v>0</v>
      </c>
      <c r="E11" s="9">
        <v>0</v>
      </c>
      <c r="F11" s="9">
        <v>0</v>
      </c>
      <c r="G11" s="9">
        <f t="shared" ref="G11:G17" si="0">SUM(C11:F11)</f>
        <v>577</v>
      </c>
      <c r="H11" s="9">
        <v>577</v>
      </c>
      <c r="I11" s="9">
        <v>0</v>
      </c>
      <c r="J11" s="9">
        <v>0</v>
      </c>
      <c r="K11" s="9">
        <v>0</v>
      </c>
      <c r="L11" s="9">
        <v>577</v>
      </c>
      <c r="M11" s="9"/>
      <c r="N11" s="9"/>
    </row>
    <row r="12" spans="1:19">
      <c r="A12" s="8">
        <v>2</v>
      </c>
      <c r="B12" s="31" t="s">
        <v>832</v>
      </c>
      <c r="C12" s="9">
        <v>0</v>
      </c>
      <c r="D12" s="9">
        <v>0</v>
      </c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/>
      <c r="N12" s="9"/>
    </row>
    <row r="13" spans="1:19">
      <c r="A13" s="8">
        <v>3</v>
      </c>
      <c r="B13" s="31" t="s">
        <v>833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/>
      <c r="N13" s="9"/>
    </row>
    <row r="14" spans="1:19">
      <c r="A14" s="8">
        <v>4</v>
      </c>
      <c r="B14" s="31" t="s">
        <v>834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  <c r="H14" s="9">
        <v>0</v>
      </c>
      <c r="I14" s="9">
        <v>0</v>
      </c>
      <c r="J14" s="9">
        <v>0</v>
      </c>
      <c r="K14" s="20">
        <v>0</v>
      </c>
      <c r="L14" s="9">
        <v>0</v>
      </c>
      <c r="M14" s="9"/>
      <c r="N14" s="9"/>
    </row>
    <row r="15" spans="1:19">
      <c r="A15" s="8">
        <v>5</v>
      </c>
      <c r="B15" s="31" t="s">
        <v>835</v>
      </c>
      <c r="C15" s="9">
        <v>0</v>
      </c>
      <c r="D15" s="9">
        <v>0</v>
      </c>
      <c r="E15" s="9">
        <v>0</v>
      </c>
      <c r="F15" s="9">
        <v>0</v>
      </c>
      <c r="G15" s="9">
        <f t="shared" si="0"/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/>
      <c r="N15" s="9"/>
    </row>
    <row r="16" spans="1:19">
      <c r="A16" s="8">
        <v>6</v>
      </c>
      <c r="B16" s="31" t="s">
        <v>836</v>
      </c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/>
      <c r="N16" s="9"/>
    </row>
    <row r="17" spans="1:14" s="15" customFormat="1">
      <c r="A17" s="355">
        <v>7</v>
      </c>
      <c r="B17" s="31" t="s">
        <v>19</v>
      </c>
      <c r="C17" s="31">
        <f>SUM(C11:C16)</f>
        <v>577</v>
      </c>
      <c r="D17" s="31">
        <f>SUM(D11:D16)</f>
        <v>0</v>
      </c>
      <c r="E17" s="31">
        <f>SUM(E11:E16)</f>
        <v>0</v>
      </c>
      <c r="F17" s="31">
        <f>SUM(F11:F16)</f>
        <v>0</v>
      </c>
      <c r="G17" s="31">
        <f t="shared" si="0"/>
        <v>577</v>
      </c>
      <c r="H17" s="31">
        <v>577</v>
      </c>
      <c r="I17" s="31">
        <v>0</v>
      </c>
      <c r="J17" s="31">
        <v>0</v>
      </c>
      <c r="K17" s="31">
        <v>0</v>
      </c>
      <c r="L17" s="31">
        <v>577</v>
      </c>
      <c r="M17" s="31"/>
      <c r="N17" s="31"/>
    </row>
    <row r="18" spans="1:14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>
      <c r="A19" s="11" t="s">
        <v>8</v>
      </c>
    </row>
    <row r="20" spans="1:14">
      <c r="A20" t="s">
        <v>9</v>
      </c>
    </row>
    <row r="21" spans="1:14">
      <c r="A21" t="s">
        <v>10</v>
      </c>
      <c r="K21" s="12" t="s">
        <v>11</v>
      </c>
      <c r="L21" s="12" t="s">
        <v>11</v>
      </c>
      <c r="M21" s="12"/>
      <c r="N21" s="12" t="s">
        <v>11</v>
      </c>
    </row>
    <row r="22" spans="1:14">
      <c r="A22" s="16" t="s">
        <v>446</v>
      </c>
      <c r="J22" s="12"/>
      <c r="K22" s="12"/>
      <c r="L22" s="12"/>
    </row>
    <row r="23" spans="1:14">
      <c r="C23" s="16" t="s">
        <v>447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4"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.75" customHeight="1">
      <c r="A26" s="14" t="s">
        <v>12</v>
      </c>
      <c r="B26" s="14"/>
      <c r="C26" s="14"/>
      <c r="D26" s="14"/>
      <c r="E26" s="14"/>
      <c r="F26" s="14"/>
      <c r="G26" s="14"/>
      <c r="H26" s="14"/>
      <c r="K26" s="15"/>
      <c r="L26" s="648" t="s">
        <v>13</v>
      </c>
      <c r="M26" s="648"/>
      <c r="N26" s="648"/>
    </row>
    <row r="27" spans="1:14" ht="15.75" customHeight="1">
      <c r="A27" s="648" t="s">
        <v>14</v>
      </c>
      <c r="B27" s="648"/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</row>
    <row r="28" spans="1:14" ht="15.75">
      <c r="A28" s="648" t="s">
        <v>15</v>
      </c>
      <c r="B28" s="648"/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</row>
    <row r="29" spans="1:14">
      <c r="K29" s="630" t="s">
        <v>85</v>
      </c>
      <c r="L29" s="630"/>
      <c r="M29" s="630"/>
      <c r="N29" s="630"/>
    </row>
    <row r="30" spans="1:14">
      <c r="A30" s="710"/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</row>
  </sheetData>
  <mergeCells count="17">
    <mergeCell ref="A7:B7"/>
    <mergeCell ref="D1:J1"/>
    <mergeCell ref="A2:N2"/>
    <mergeCell ref="A3:N3"/>
    <mergeCell ref="A5:N5"/>
    <mergeCell ref="L7:N7"/>
    <mergeCell ref="A30:N30"/>
    <mergeCell ref="N8:N9"/>
    <mergeCell ref="L26:N26"/>
    <mergeCell ref="A27:N27"/>
    <mergeCell ref="A28:N28"/>
    <mergeCell ref="K29:N29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0"/>
  <sheetViews>
    <sheetView topLeftCell="A4" zoomScale="115" zoomScaleNormal="115" zoomScaleSheetLayoutView="80" workbookViewId="0">
      <selection activeCell="L11" sqref="L11:L17"/>
    </sheetView>
  </sheetViews>
  <sheetFormatPr defaultColWidth="9.140625" defaultRowHeight="12.75"/>
  <cols>
    <col min="1" max="1" width="7.140625" style="16" customWidth="1"/>
    <col min="2" max="2" width="9" style="16" customWidth="1"/>
    <col min="3" max="3" width="10.28515625" style="16" customWidth="1"/>
    <col min="4" max="4" width="9.28515625" style="16" customWidth="1"/>
    <col min="5" max="6" width="9.140625" style="16"/>
    <col min="7" max="7" width="11.7109375" style="16" customWidth="1"/>
    <col min="8" max="8" width="11" style="16" customWidth="1"/>
    <col min="9" max="9" width="9.7109375" style="16" customWidth="1"/>
    <col min="10" max="10" width="9.5703125" style="16" customWidth="1"/>
    <col min="11" max="11" width="11.7109375" style="16" customWidth="1"/>
    <col min="12" max="12" width="10.7109375" style="16" customWidth="1"/>
    <col min="13" max="13" width="10.5703125" style="16" customWidth="1"/>
    <col min="14" max="14" width="11.42578125" style="16" customWidth="1"/>
    <col min="15" max="15" width="8.85546875" style="16" customWidth="1"/>
    <col min="16" max="16" width="9.140625" style="16"/>
    <col min="17" max="17" width="11" style="16" customWidth="1"/>
    <col min="18" max="16384" width="9.140625" style="16"/>
  </cols>
  <sheetData>
    <row r="1" spans="1:18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626" t="s">
        <v>61</v>
      </c>
      <c r="P1" s="626"/>
      <c r="Q1" s="626"/>
    </row>
    <row r="2" spans="1:18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46"/>
      <c r="N2" s="46"/>
      <c r="O2" s="46"/>
      <c r="P2" s="46"/>
    </row>
    <row r="3" spans="1:18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45"/>
      <c r="N3" s="45"/>
      <c r="O3" s="45"/>
      <c r="P3" s="45"/>
    </row>
    <row r="4" spans="1:18" customFormat="1" ht="11.25" customHeight="1"/>
    <row r="5" spans="1:18" customFormat="1" ht="15.75" customHeight="1">
      <c r="A5" s="715" t="s">
        <v>676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16"/>
    </row>
    <row r="7" spans="1:18" ht="17.45" customHeight="1">
      <c r="A7" s="630" t="s">
        <v>893</v>
      </c>
      <c r="B7" s="630"/>
      <c r="N7" s="719" t="s">
        <v>897</v>
      </c>
      <c r="O7" s="719"/>
      <c r="P7" s="719"/>
      <c r="Q7" s="719"/>
    </row>
    <row r="8" spans="1:18" ht="24" customHeight="1">
      <c r="A8" s="609" t="s">
        <v>2</v>
      </c>
      <c r="B8" s="609" t="s">
        <v>3</v>
      </c>
      <c r="C8" s="632" t="s">
        <v>677</v>
      </c>
      <c r="D8" s="632"/>
      <c r="E8" s="632"/>
      <c r="F8" s="632"/>
      <c r="G8" s="632"/>
      <c r="H8" s="717" t="s">
        <v>718</v>
      </c>
      <c r="I8" s="632"/>
      <c r="J8" s="632"/>
      <c r="K8" s="632"/>
      <c r="L8" s="632"/>
      <c r="M8" s="622" t="s">
        <v>115</v>
      </c>
      <c r="N8" s="718"/>
      <c r="O8" s="718"/>
      <c r="P8" s="718"/>
      <c r="Q8" s="623"/>
    </row>
    <row r="9" spans="1:18" s="15" customFormat="1" ht="60" customHeight="1">
      <c r="A9" s="609"/>
      <c r="B9" s="609"/>
      <c r="C9" s="5" t="s">
        <v>220</v>
      </c>
      <c r="D9" s="5" t="s">
        <v>221</v>
      </c>
      <c r="E9" s="5" t="s">
        <v>372</v>
      </c>
      <c r="F9" s="5" t="s">
        <v>228</v>
      </c>
      <c r="G9" s="5" t="s">
        <v>122</v>
      </c>
      <c r="H9" s="108" t="s">
        <v>220</v>
      </c>
      <c r="I9" s="5" t="s">
        <v>221</v>
      </c>
      <c r="J9" s="5" t="s">
        <v>372</v>
      </c>
      <c r="K9" s="7" t="s">
        <v>228</v>
      </c>
      <c r="L9" s="5" t="s">
        <v>375</v>
      </c>
      <c r="M9" s="5" t="s">
        <v>220</v>
      </c>
      <c r="N9" s="5" t="s">
        <v>221</v>
      </c>
      <c r="O9" s="5" t="s">
        <v>372</v>
      </c>
      <c r="P9" s="7" t="s">
        <v>228</v>
      </c>
      <c r="Q9" s="312" t="s">
        <v>124</v>
      </c>
      <c r="R9" s="32"/>
    </row>
    <row r="10" spans="1:18" s="67" customFormat="1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</row>
    <row r="11" spans="1:18">
      <c r="A11" s="19">
        <v>1</v>
      </c>
      <c r="B11" s="31" t="s">
        <v>831</v>
      </c>
      <c r="C11" s="20">
        <v>120962</v>
      </c>
      <c r="D11" s="20">
        <v>28563</v>
      </c>
      <c r="E11" s="20">
        <v>90</v>
      </c>
      <c r="F11" s="20">
        <v>0</v>
      </c>
      <c r="G11" s="20">
        <f t="shared" ref="G11:G16" si="0">SUM(C11:F11)</f>
        <v>149615</v>
      </c>
      <c r="H11" s="380">
        <f>M11/200</f>
        <v>90048.76</v>
      </c>
      <c r="I11" s="380">
        <f>N11/200</f>
        <v>17198.650000000001</v>
      </c>
      <c r="J11" s="380">
        <f>O11/200</f>
        <v>559.255</v>
      </c>
      <c r="K11" s="380">
        <v>0</v>
      </c>
      <c r="L11" s="380">
        <f t="shared" ref="L11:L16" si="1">SUM(H11:K11)</f>
        <v>107806.66500000001</v>
      </c>
      <c r="M11" s="20">
        <v>18009752</v>
      </c>
      <c r="N11" s="20">
        <v>3439730</v>
      </c>
      <c r="O11" s="20">
        <v>111851</v>
      </c>
      <c r="P11" s="20">
        <v>0</v>
      </c>
      <c r="Q11" s="31">
        <f>SUM(M11:P11)</f>
        <v>21561333</v>
      </c>
    </row>
    <row r="12" spans="1:18">
      <c r="A12" s="19">
        <v>2</v>
      </c>
      <c r="B12" s="31" t="s">
        <v>832</v>
      </c>
      <c r="C12" s="20">
        <v>323457</v>
      </c>
      <c r="D12" s="20">
        <v>4996</v>
      </c>
      <c r="E12" s="20">
        <v>0</v>
      </c>
      <c r="F12" s="20">
        <v>0</v>
      </c>
      <c r="G12" s="20">
        <f t="shared" si="0"/>
        <v>328453</v>
      </c>
      <c r="H12" s="380">
        <f>M12/203</f>
        <v>196880.16256157635</v>
      </c>
      <c r="I12" s="380">
        <f>N12/203</f>
        <v>3068.2167487684728</v>
      </c>
      <c r="J12" s="380">
        <v>0</v>
      </c>
      <c r="K12" s="380">
        <v>0</v>
      </c>
      <c r="L12" s="380">
        <f t="shared" si="1"/>
        <v>199948.37931034481</v>
      </c>
      <c r="M12" s="20">
        <v>39966673</v>
      </c>
      <c r="N12" s="20">
        <v>622848</v>
      </c>
      <c r="O12" s="20">
        <v>0</v>
      </c>
      <c r="P12" s="20">
        <v>0</v>
      </c>
      <c r="Q12" s="31">
        <f t="shared" ref="Q12:Q17" si="2">SUM(M12:P12)</f>
        <v>40589521</v>
      </c>
    </row>
    <row r="13" spans="1:18">
      <c r="A13" s="19">
        <v>3</v>
      </c>
      <c r="B13" s="31" t="s">
        <v>833</v>
      </c>
      <c r="C13" s="20">
        <v>265653</v>
      </c>
      <c r="D13" s="20">
        <v>2068</v>
      </c>
      <c r="E13" s="20">
        <v>0</v>
      </c>
      <c r="F13" s="20">
        <v>0</v>
      </c>
      <c r="G13" s="20">
        <f t="shared" si="0"/>
        <v>267721</v>
      </c>
      <c r="H13" s="380">
        <f>M13/201</f>
        <v>157503.60199004976</v>
      </c>
      <c r="I13" s="380">
        <f>N13/201</f>
        <v>1215.3781094527362</v>
      </c>
      <c r="J13" s="380">
        <v>0</v>
      </c>
      <c r="K13" s="380">
        <v>0</v>
      </c>
      <c r="L13" s="380">
        <f t="shared" si="1"/>
        <v>158718.98009950249</v>
      </c>
      <c r="M13" s="20">
        <v>31658224</v>
      </c>
      <c r="N13" s="20">
        <v>244291</v>
      </c>
      <c r="O13" s="20">
        <v>0</v>
      </c>
      <c r="P13" s="20">
        <v>0</v>
      </c>
      <c r="Q13" s="31">
        <f t="shared" si="2"/>
        <v>31902515</v>
      </c>
    </row>
    <row r="14" spans="1:18">
      <c r="A14" s="19">
        <v>4</v>
      </c>
      <c r="B14" s="31" t="s">
        <v>834</v>
      </c>
      <c r="C14" s="20">
        <v>174135</v>
      </c>
      <c r="D14" s="20">
        <v>2681</v>
      </c>
      <c r="E14" s="20">
        <v>0</v>
      </c>
      <c r="F14" s="20">
        <v>0</v>
      </c>
      <c r="G14" s="20">
        <f t="shared" si="0"/>
        <v>176816</v>
      </c>
      <c r="H14" s="380">
        <f>M14/202</f>
        <v>102672.86633663367</v>
      </c>
      <c r="I14" s="380">
        <f>N14/202</f>
        <v>1409.2277227722773</v>
      </c>
      <c r="J14" s="380">
        <v>0</v>
      </c>
      <c r="K14" s="380">
        <v>0</v>
      </c>
      <c r="L14" s="380">
        <f t="shared" si="1"/>
        <v>104082.09405940595</v>
      </c>
      <c r="M14" s="20">
        <v>20739919</v>
      </c>
      <c r="N14" s="20">
        <v>284664</v>
      </c>
      <c r="O14" s="20">
        <v>0</v>
      </c>
      <c r="P14" s="20">
        <v>0</v>
      </c>
      <c r="Q14" s="31">
        <f t="shared" si="2"/>
        <v>21024583</v>
      </c>
    </row>
    <row r="15" spans="1:18">
      <c r="A15" s="19">
        <v>5</v>
      </c>
      <c r="B15" s="31" t="s">
        <v>835</v>
      </c>
      <c r="C15" s="20">
        <v>12570</v>
      </c>
      <c r="D15" s="20">
        <v>703</v>
      </c>
      <c r="E15" s="20">
        <v>0</v>
      </c>
      <c r="F15" s="20">
        <v>0</v>
      </c>
      <c r="G15" s="20">
        <f t="shared" si="0"/>
        <v>13273</v>
      </c>
      <c r="H15" s="380">
        <f>M15/203</f>
        <v>8806.8423645320199</v>
      </c>
      <c r="I15" s="380">
        <f>N15/203</f>
        <v>385.39408866995075</v>
      </c>
      <c r="J15" s="380">
        <v>0</v>
      </c>
      <c r="K15" s="380">
        <v>0</v>
      </c>
      <c r="L15" s="380">
        <f t="shared" si="1"/>
        <v>9192.236453201971</v>
      </c>
      <c r="M15" s="20">
        <v>1787789</v>
      </c>
      <c r="N15" s="20">
        <v>78235</v>
      </c>
      <c r="O15" s="20">
        <v>0</v>
      </c>
      <c r="P15" s="20">
        <v>0</v>
      </c>
      <c r="Q15" s="31">
        <f t="shared" si="2"/>
        <v>1866024</v>
      </c>
    </row>
    <row r="16" spans="1:18">
      <c r="A16" s="19">
        <v>6</v>
      </c>
      <c r="B16" s="31" t="s">
        <v>836</v>
      </c>
      <c r="C16" s="20">
        <v>0</v>
      </c>
      <c r="D16" s="20">
        <v>2100</v>
      </c>
      <c r="E16" s="20">
        <v>0</v>
      </c>
      <c r="F16" s="20">
        <v>0</v>
      </c>
      <c r="G16" s="20">
        <f t="shared" si="0"/>
        <v>2100</v>
      </c>
      <c r="H16" s="380">
        <v>0</v>
      </c>
      <c r="I16" s="380">
        <f>N16/203</f>
        <v>1256.3743842364531</v>
      </c>
      <c r="J16" s="380">
        <v>0</v>
      </c>
      <c r="K16" s="380">
        <v>0</v>
      </c>
      <c r="L16" s="380">
        <f t="shared" si="1"/>
        <v>1256.3743842364531</v>
      </c>
      <c r="M16" s="20">
        <v>0</v>
      </c>
      <c r="N16" s="20">
        <v>255044</v>
      </c>
      <c r="O16" s="20">
        <v>0</v>
      </c>
      <c r="P16" s="20">
        <v>0</v>
      </c>
      <c r="Q16" s="31">
        <f t="shared" si="2"/>
        <v>255044</v>
      </c>
    </row>
    <row r="17" spans="1:18">
      <c r="A17" s="343">
        <v>7</v>
      </c>
      <c r="B17" s="31" t="s">
        <v>19</v>
      </c>
      <c r="C17" s="31">
        <f>SUM(C11:C16)</f>
        <v>896777</v>
      </c>
      <c r="D17" s="31">
        <f>SUM(D11:D16)</f>
        <v>41111</v>
      </c>
      <c r="E17" s="31">
        <v>90</v>
      </c>
      <c r="F17" s="31">
        <v>0</v>
      </c>
      <c r="G17" s="31">
        <f>SUM(C17:F17)</f>
        <v>937978</v>
      </c>
      <c r="H17" s="462">
        <f>M17/202</f>
        <v>555259.1930693069</v>
      </c>
      <c r="I17" s="462">
        <f>N17/202</f>
        <v>24380.257425742573</v>
      </c>
      <c r="J17" s="462">
        <f>O17/202</f>
        <v>553.71782178217825</v>
      </c>
      <c r="K17" s="462">
        <v>0</v>
      </c>
      <c r="L17" s="462">
        <f>SUM(L11:L16)</f>
        <v>581004.72930669168</v>
      </c>
      <c r="M17" s="31">
        <f>SUM(M11:M16)</f>
        <v>112162357</v>
      </c>
      <c r="N17" s="31">
        <f>SUM(N11:N16)</f>
        <v>4924812</v>
      </c>
      <c r="O17" s="31">
        <v>111851</v>
      </c>
      <c r="P17" s="31">
        <v>0</v>
      </c>
      <c r="Q17" s="31">
        <f t="shared" si="2"/>
        <v>117199020</v>
      </c>
    </row>
    <row r="18" spans="1:18">
      <c r="A18" s="21" t="s">
        <v>7</v>
      </c>
      <c r="B18" s="20"/>
      <c r="C18" s="20"/>
      <c r="D18" s="20"/>
      <c r="E18" s="20"/>
      <c r="F18" s="20"/>
      <c r="G18" s="20"/>
      <c r="H18" s="30"/>
      <c r="I18" s="20"/>
      <c r="J18" s="20"/>
      <c r="K18" s="20"/>
      <c r="L18" s="20"/>
      <c r="M18" s="20"/>
      <c r="N18" s="20"/>
      <c r="O18" s="20"/>
      <c r="P18" s="20"/>
      <c r="Q18" s="20"/>
    </row>
    <row r="19" spans="1:18">
      <c r="A19" s="21" t="s">
        <v>7</v>
      </c>
      <c r="B19" s="20"/>
      <c r="C19" s="20"/>
      <c r="D19" s="20"/>
      <c r="E19" s="20"/>
      <c r="F19" s="20"/>
      <c r="G19" s="20"/>
      <c r="H19" s="30"/>
      <c r="I19" s="20"/>
      <c r="J19" s="20"/>
      <c r="K19" s="20"/>
      <c r="L19" s="20"/>
      <c r="M19" s="20"/>
      <c r="N19" s="20"/>
      <c r="O19" s="20"/>
      <c r="P19" s="20"/>
      <c r="Q19" s="20"/>
    </row>
    <row r="20" spans="1:18">
      <c r="A20" s="7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8">
      <c r="A21" s="11" t="s">
        <v>8</v>
      </c>
      <c r="B21"/>
      <c r="C21"/>
      <c r="D21"/>
    </row>
    <row r="22" spans="1:18">
      <c r="A22" t="s">
        <v>9</v>
      </c>
      <c r="B22"/>
      <c r="C22"/>
      <c r="D22"/>
    </row>
    <row r="23" spans="1:18">
      <c r="A23" t="s">
        <v>10</v>
      </c>
      <c r="B23"/>
      <c r="C23"/>
      <c r="D23"/>
      <c r="I23" s="12"/>
      <c r="J23" s="12"/>
      <c r="K23" s="12"/>
      <c r="L23" s="12"/>
    </row>
    <row r="24" spans="1:18" customFormat="1">
      <c r="A24" s="16" t="s">
        <v>446</v>
      </c>
      <c r="J24" s="12"/>
      <c r="K24" s="12"/>
      <c r="L24" s="12"/>
    </row>
    <row r="25" spans="1:18" customFormat="1">
      <c r="C25" s="16" t="s">
        <v>447</v>
      </c>
      <c r="E25" s="13"/>
      <c r="F25" s="13"/>
      <c r="G25" s="13"/>
      <c r="H25" s="13"/>
      <c r="I25" s="13"/>
      <c r="J25" s="13"/>
      <c r="K25" s="13"/>
      <c r="L25" s="13"/>
      <c r="M25" s="13"/>
    </row>
    <row r="26" spans="1:18">
      <c r="A26" s="15" t="s">
        <v>12</v>
      </c>
      <c r="B26" s="15"/>
      <c r="C26" s="15"/>
      <c r="D26" s="15"/>
      <c r="E26" s="15"/>
      <c r="F26" s="15"/>
      <c r="G26" s="15"/>
      <c r="I26" s="15"/>
      <c r="O26" s="645" t="s">
        <v>13</v>
      </c>
      <c r="P26" s="645"/>
      <c r="Q26" s="646"/>
    </row>
    <row r="27" spans="1:18" ht="12.75" customHeight="1">
      <c r="A27" s="645" t="s">
        <v>14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</row>
    <row r="28" spans="1:18">
      <c r="A28" s="643" t="s">
        <v>93</v>
      </c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</row>
    <row r="29" spans="1:18">
      <c r="A29" s="15"/>
      <c r="B29" s="15"/>
      <c r="C29" s="15"/>
      <c r="D29" s="15"/>
      <c r="E29" s="15"/>
      <c r="F29" s="15"/>
      <c r="N29" s="630" t="s">
        <v>85</v>
      </c>
      <c r="O29" s="630"/>
      <c r="P29" s="630"/>
      <c r="Q29" s="630"/>
    </row>
    <row r="30" spans="1:18">
      <c r="A30" s="716"/>
      <c r="B30" s="716"/>
      <c r="C30" s="716"/>
      <c r="D30" s="716"/>
      <c r="E30" s="716"/>
      <c r="F30" s="716"/>
      <c r="G30" s="716"/>
      <c r="H30" s="716"/>
      <c r="I30" s="716"/>
      <c r="J30" s="716"/>
      <c r="K30" s="716"/>
      <c r="L30" s="716"/>
    </row>
  </sheetData>
  <mergeCells count="16">
    <mergeCell ref="A5:O5"/>
    <mergeCell ref="A30:L30"/>
    <mergeCell ref="O1:Q1"/>
    <mergeCell ref="A2:L2"/>
    <mergeCell ref="A3:L3"/>
    <mergeCell ref="A8:A9"/>
    <mergeCell ref="B8:B9"/>
    <mergeCell ref="C8:G8"/>
    <mergeCell ref="H8:L8"/>
    <mergeCell ref="M8:Q8"/>
    <mergeCell ref="N29:Q29"/>
    <mergeCell ref="A28:R28"/>
    <mergeCell ref="A7:B7"/>
    <mergeCell ref="O26:Q26"/>
    <mergeCell ref="A27:Q27"/>
    <mergeCell ref="N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2"/>
  <sheetViews>
    <sheetView topLeftCell="A3" zoomScale="115" zoomScaleNormal="115" zoomScaleSheetLayoutView="80" workbookViewId="0">
      <selection activeCell="L11" sqref="L11:L17"/>
    </sheetView>
  </sheetViews>
  <sheetFormatPr defaultColWidth="9.140625" defaultRowHeight="12.75"/>
  <cols>
    <col min="1" max="1" width="7.140625" style="16" customWidth="1"/>
    <col min="2" max="2" width="11.7109375" style="16" customWidth="1"/>
    <col min="3" max="3" width="9.5703125" style="16" customWidth="1"/>
    <col min="4" max="4" width="9.28515625" style="16" customWidth="1"/>
    <col min="5" max="6" width="9.140625" style="16"/>
    <col min="7" max="7" width="10.85546875" style="16" customWidth="1"/>
    <col min="8" max="8" width="10.28515625" style="16" customWidth="1"/>
    <col min="9" max="9" width="10.85546875" style="16" customWidth="1"/>
    <col min="10" max="10" width="10.28515625" style="16" customWidth="1"/>
    <col min="11" max="11" width="11.28515625" style="16" customWidth="1"/>
    <col min="12" max="12" width="11.7109375" style="16" customWidth="1"/>
    <col min="13" max="13" width="9.7109375" style="16" customWidth="1"/>
    <col min="14" max="14" width="8.7109375" style="16" customWidth="1"/>
    <col min="15" max="15" width="8.85546875" style="16" customWidth="1"/>
    <col min="16" max="16" width="9.140625" style="16"/>
    <col min="17" max="17" width="11" style="16" customWidth="1"/>
    <col min="18" max="18" width="9.140625" style="16" hidden="1" customWidth="1"/>
    <col min="19" max="16384" width="9.140625" style="16"/>
  </cols>
  <sheetData>
    <row r="1" spans="1:19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626" t="s">
        <v>62</v>
      </c>
      <c r="P1" s="626"/>
      <c r="Q1" s="626"/>
    </row>
    <row r="2" spans="1:19" customFormat="1" ht="15.75">
      <c r="A2" s="627" t="s">
        <v>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46"/>
      <c r="N2" s="46"/>
      <c r="O2" s="46"/>
      <c r="P2" s="46"/>
    </row>
    <row r="3" spans="1:19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45"/>
      <c r="N3" s="45"/>
      <c r="O3" s="45"/>
      <c r="P3" s="45"/>
    </row>
    <row r="4" spans="1:19" customFormat="1" ht="11.25" customHeight="1"/>
    <row r="5" spans="1:19" customFormat="1" ht="15.75">
      <c r="A5" s="715" t="s">
        <v>679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16"/>
      <c r="N5" s="16"/>
      <c r="O5" s="16"/>
      <c r="P5" s="16"/>
    </row>
    <row r="7" spans="1:19" ht="12.6" customHeight="1">
      <c r="A7" s="630" t="s">
        <v>893</v>
      </c>
      <c r="B7" s="630"/>
      <c r="N7" s="719" t="s">
        <v>897</v>
      </c>
      <c r="O7" s="719"/>
      <c r="P7" s="719"/>
      <c r="Q7" s="719"/>
      <c r="R7" s="719"/>
    </row>
    <row r="8" spans="1:19" s="15" customFormat="1" ht="29.45" customHeight="1">
      <c r="A8" s="609" t="s">
        <v>2</v>
      </c>
      <c r="B8" s="609" t="s">
        <v>3</v>
      </c>
      <c r="C8" s="632" t="s">
        <v>680</v>
      </c>
      <c r="D8" s="632"/>
      <c r="E8" s="632"/>
      <c r="F8" s="720"/>
      <c r="G8" s="720"/>
      <c r="H8" s="717" t="s">
        <v>718</v>
      </c>
      <c r="I8" s="632"/>
      <c r="J8" s="632"/>
      <c r="K8" s="632"/>
      <c r="L8" s="632"/>
      <c r="M8" s="606" t="s">
        <v>115</v>
      </c>
      <c r="N8" s="607"/>
      <c r="O8" s="607"/>
      <c r="P8" s="607"/>
      <c r="Q8" s="608"/>
    </row>
    <row r="9" spans="1:19" s="15" customFormat="1" ht="38.25">
      <c r="A9" s="609"/>
      <c r="B9" s="609"/>
      <c r="C9" s="5" t="s">
        <v>220</v>
      </c>
      <c r="D9" s="5" t="s">
        <v>221</v>
      </c>
      <c r="E9" s="5" t="s">
        <v>372</v>
      </c>
      <c r="F9" s="7" t="s">
        <v>228</v>
      </c>
      <c r="G9" s="7" t="s">
        <v>122</v>
      </c>
      <c r="H9" s="5" t="s">
        <v>220</v>
      </c>
      <c r="I9" s="5" t="s">
        <v>221</v>
      </c>
      <c r="J9" s="5" t="s">
        <v>372</v>
      </c>
      <c r="K9" s="5" t="s">
        <v>228</v>
      </c>
      <c r="L9" s="5" t="s">
        <v>123</v>
      </c>
      <c r="M9" s="5" t="s">
        <v>220</v>
      </c>
      <c r="N9" s="5" t="s">
        <v>221</v>
      </c>
      <c r="O9" s="5" t="s">
        <v>372</v>
      </c>
      <c r="P9" s="7" t="s">
        <v>228</v>
      </c>
      <c r="Q9" s="5" t="s">
        <v>124</v>
      </c>
      <c r="R9" s="31"/>
      <c r="S9" s="32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>
      <c r="A11" s="19">
        <v>1</v>
      </c>
      <c r="B11" s="31" t="s">
        <v>831</v>
      </c>
      <c r="C11" s="20">
        <f>620651</f>
        <v>620651</v>
      </c>
      <c r="D11" s="20">
        <v>44828</v>
      </c>
      <c r="E11" s="20">
        <v>830</v>
      </c>
      <c r="F11" s="29">
        <v>0</v>
      </c>
      <c r="G11" s="29">
        <f>SUM(C11:F11)</f>
        <v>666309</v>
      </c>
      <c r="H11" s="380">
        <f>M11/203</f>
        <v>392458.45812807884</v>
      </c>
      <c r="I11" s="380">
        <f>N11/203</f>
        <v>27679.911330049261</v>
      </c>
      <c r="J11" s="380">
        <f>O11/203</f>
        <v>231.30541871921181</v>
      </c>
      <c r="K11" s="463">
        <v>0</v>
      </c>
      <c r="L11" s="463">
        <f>SUM(H11:K11)</f>
        <v>420369.6748768473</v>
      </c>
      <c r="M11" s="20">
        <v>79669067</v>
      </c>
      <c r="N11" s="20">
        <v>5619022</v>
      </c>
      <c r="O11" s="20">
        <v>46955</v>
      </c>
      <c r="P11" s="20">
        <v>0</v>
      </c>
      <c r="Q11" s="31">
        <f>SUM(M11:P11)</f>
        <v>85335044</v>
      </c>
    </row>
    <row r="12" spans="1:19">
      <c r="A12" s="19">
        <v>2</v>
      </c>
      <c r="B12" s="31" t="s">
        <v>832</v>
      </c>
      <c r="C12" s="20">
        <v>0</v>
      </c>
      <c r="D12" s="20">
        <v>0</v>
      </c>
      <c r="E12" s="20">
        <v>0</v>
      </c>
      <c r="F12" s="29">
        <v>0</v>
      </c>
      <c r="G12" s="29">
        <f t="shared" ref="G12:G17" si="0">SUM(C12:F12)</f>
        <v>0</v>
      </c>
      <c r="H12" s="380">
        <v>0</v>
      </c>
      <c r="I12" s="380">
        <v>0</v>
      </c>
      <c r="J12" s="380">
        <v>0</v>
      </c>
      <c r="K12" s="463">
        <v>0</v>
      </c>
      <c r="L12" s="463">
        <f t="shared" ref="L12:L16" si="1">SUM(H12:K12)</f>
        <v>0</v>
      </c>
      <c r="M12" s="20">
        <v>0</v>
      </c>
      <c r="N12" s="20">
        <v>0</v>
      </c>
      <c r="O12" s="20">
        <v>0</v>
      </c>
      <c r="P12" s="20">
        <v>0</v>
      </c>
      <c r="Q12" s="31">
        <f t="shared" ref="Q12:Q17" si="2">SUM(M12:P12)</f>
        <v>0</v>
      </c>
    </row>
    <row r="13" spans="1:19">
      <c r="A13" s="19">
        <v>3</v>
      </c>
      <c r="B13" s="31" t="s">
        <v>833</v>
      </c>
      <c r="C13" s="20">
        <v>0</v>
      </c>
      <c r="D13" s="20">
        <v>0</v>
      </c>
      <c r="E13" s="20">
        <v>0</v>
      </c>
      <c r="F13" s="29">
        <v>0</v>
      </c>
      <c r="G13" s="29">
        <f t="shared" si="0"/>
        <v>0</v>
      </c>
      <c r="H13" s="380">
        <v>0</v>
      </c>
      <c r="I13" s="380">
        <v>0</v>
      </c>
      <c r="J13" s="380">
        <v>0</v>
      </c>
      <c r="K13" s="463">
        <v>0</v>
      </c>
      <c r="L13" s="463">
        <f t="shared" si="1"/>
        <v>0</v>
      </c>
      <c r="M13" s="20">
        <v>0</v>
      </c>
      <c r="N13" s="20">
        <v>0</v>
      </c>
      <c r="O13" s="20">
        <v>0</v>
      </c>
      <c r="P13" s="20">
        <v>0</v>
      </c>
      <c r="Q13" s="31">
        <f t="shared" si="2"/>
        <v>0</v>
      </c>
    </row>
    <row r="14" spans="1:19">
      <c r="A14" s="19">
        <v>4</v>
      </c>
      <c r="B14" s="31" t="s">
        <v>834</v>
      </c>
      <c r="C14" s="20">
        <v>0</v>
      </c>
      <c r="D14" s="20">
        <v>0</v>
      </c>
      <c r="E14" s="20">
        <v>0</v>
      </c>
      <c r="F14" s="29">
        <v>0</v>
      </c>
      <c r="G14" s="29">
        <f t="shared" si="0"/>
        <v>0</v>
      </c>
      <c r="H14" s="380">
        <v>0</v>
      </c>
      <c r="I14" s="380">
        <v>0</v>
      </c>
      <c r="J14" s="380">
        <v>0</v>
      </c>
      <c r="K14" s="463">
        <v>0</v>
      </c>
      <c r="L14" s="463">
        <f t="shared" si="1"/>
        <v>0</v>
      </c>
      <c r="M14" s="20">
        <v>0</v>
      </c>
      <c r="N14" s="20">
        <v>0</v>
      </c>
      <c r="O14" s="20">
        <v>0</v>
      </c>
      <c r="P14" s="20">
        <v>0</v>
      </c>
      <c r="Q14" s="31">
        <f t="shared" si="2"/>
        <v>0</v>
      </c>
    </row>
    <row r="15" spans="1:19">
      <c r="A15" s="19">
        <v>5</v>
      </c>
      <c r="B15" s="31" t="s">
        <v>835</v>
      </c>
      <c r="C15" s="20">
        <v>7108</v>
      </c>
      <c r="D15" s="20">
        <v>0</v>
      </c>
      <c r="E15" s="20">
        <v>0</v>
      </c>
      <c r="F15" s="29">
        <v>0</v>
      </c>
      <c r="G15" s="29">
        <f t="shared" si="0"/>
        <v>7108</v>
      </c>
      <c r="H15" s="380">
        <f>M15/207</f>
        <v>4339.884057971014</v>
      </c>
      <c r="I15" s="380">
        <v>0</v>
      </c>
      <c r="J15" s="380">
        <v>0</v>
      </c>
      <c r="K15" s="463">
        <v>0</v>
      </c>
      <c r="L15" s="463">
        <f t="shared" si="1"/>
        <v>4339.884057971014</v>
      </c>
      <c r="M15" s="20">
        <v>898356</v>
      </c>
      <c r="N15" s="20">
        <v>0</v>
      </c>
      <c r="O15" s="20">
        <v>0</v>
      </c>
      <c r="P15" s="20">
        <v>0</v>
      </c>
      <c r="Q15" s="31">
        <f t="shared" si="2"/>
        <v>898356</v>
      </c>
    </row>
    <row r="16" spans="1:19">
      <c r="A16" s="19">
        <v>6</v>
      </c>
      <c r="B16" s="31" t="s">
        <v>836</v>
      </c>
      <c r="C16" s="20">
        <v>0</v>
      </c>
      <c r="D16" s="20">
        <v>900</v>
      </c>
      <c r="E16" s="20">
        <v>0</v>
      </c>
      <c r="F16" s="29">
        <v>0</v>
      </c>
      <c r="G16" s="29">
        <f t="shared" si="0"/>
        <v>900</v>
      </c>
      <c r="H16" s="380">
        <v>0</v>
      </c>
      <c r="I16" s="380">
        <f>N16/206</f>
        <v>618.59223300970871</v>
      </c>
      <c r="J16" s="380">
        <v>0</v>
      </c>
      <c r="K16" s="463">
        <v>0</v>
      </c>
      <c r="L16" s="463">
        <f t="shared" si="1"/>
        <v>618.59223300970871</v>
      </c>
      <c r="M16" s="20"/>
      <c r="N16" s="20">
        <v>127430</v>
      </c>
      <c r="O16" s="20">
        <v>0</v>
      </c>
      <c r="P16" s="20">
        <v>0</v>
      </c>
      <c r="Q16" s="31">
        <f t="shared" si="2"/>
        <v>127430</v>
      </c>
    </row>
    <row r="17" spans="1:19">
      <c r="A17" s="343">
        <v>7</v>
      </c>
      <c r="B17" s="31" t="s">
        <v>19</v>
      </c>
      <c r="C17" s="31">
        <f>SUM(C11:C16)</f>
        <v>627759</v>
      </c>
      <c r="D17" s="31">
        <f>SUM(D11:D16)</f>
        <v>45728</v>
      </c>
      <c r="E17" s="31">
        <v>830</v>
      </c>
      <c r="F17" s="351">
        <v>0</v>
      </c>
      <c r="G17" s="351">
        <f t="shared" si="0"/>
        <v>674317</v>
      </c>
      <c r="H17" s="462">
        <f>M17/205</f>
        <v>393011.81951219513</v>
      </c>
      <c r="I17" s="462">
        <f>N17/205</f>
        <v>28031.473170731708</v>
      </c>
      <c r="J17" s="462">
        <f>O17/205</f>
        <v>229.04878048780489</v>
      </c>
      <c r="K17" s="464">
        <v>0</v>
      </c>
      <c r="L17" s="464">
        <f>SUM(L11:L16)</f>
        <v>425328.15116782801</v>
      </c>
      <c r="M17" s="351">
        <f>SUM(M11:M16)</f>
        <v>80567423</v>
      </c>
      <c r="N17" s="351">
        <f>SUM(N11:N16)</f>
        <v>5746452</v>
      </c>
      <c r="O17" s="31">
        <v>46955</v>
      </c>
      <c r="P17" s="31">
        <v>0</v>
      </c>
      <c r="Q17" s="31">
        <f t="shared" si="2"/>
        <v>86360830</v>
      </c>
    </row>
    <row r="18" spans="1:19">
      <c r="A18" s="21" t="s">
        <v>7</v>
      </c>
      <c r="B18" s="20"/>
      <c r="C18" s="20"/>
      <c r="D18" s="20"/>
      <c r="E18" s="20"/>
      <c r="F18" s="29"/>
      <c r="G18" s="29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9">
      <c r="A19" s="21" t="s">
        <v>7</v>
      </c>
      <c r="B19" s="20"/>
      <c r="C19" s="20"/>
      <c r="D19" s="20"/>
      <c r="E19" s="20"/>
      <c r="F19" s="29"/>
      <c r="G19" s="29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9">
      <c r="A20" s="21" t="s">
        <v>7</v>
      </c>
      <c r="B20" s="20"/>
      <c r="C20" s="20"/>
      <c r="D20" s="20"/>
      <c r="E20" s="20"/>
      <c r="F20" s="29"/>
      <c r="G20" s="29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9">
      <c r="A21" s="7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9">
      <c r="A22" s="11" t="s">
        <v>8</v>
      </c>
      <c r="B22"/>
      <c r="C22"/>
      <c r="D22"/>
    </row>
    <row r="23" spans="1:19">
      <c r="A23" t="s">
        <v>9</v>
      </c>
      <c r="B23"/>
      <c r="C23"/>
      <c r="D23"/>
    </row>
    <row r="24" spans="1:19">
      <c r="A24" t="s">
        <v>10</v>
      </c>
      <c r="B24"/>
      <c r="C24"/>
      <c r="D24"/>
      <c r="I24" s="12"/>
      <c r="J24" s="12"/>
      <c r="K24" s="12"/>
      <c r="L24" s="12"/>
    </row>
    <row r="25" spans="1:19" customFormat="1">
      <c r="A25" s="16" t="s">
        <v>446</v>
      </c>
      <c r="J25" s="12"/>
      <c r="K25" s="12"/>
      <c r="L25" s="12"/>
    </row>
    <row r="26" spans="1:19" customFormat="1">
      <c r="C26" s="16" t="s">
        <v>448</v>
      </c>
      <c r="E26" s="13"/>
      <c r="F26" s="13"/>
      <c r="G26" s="13"/>
      <c r="H26" s="13"/>
      <c r="I26" s="13"/>
      <c r="J26" s="13"/>
      <c r="K26" s="13"/>
      <c r="L26" s="13"/>
      <c r="M26" s="13"/>
    </row>
    <row r="28" spans="1:19">
      <c r="A28" s="15" t="s">
        <v>12</v>
      </c>
      <c r="B28" s="15"/>
      <c r="C28" s="15"/>
      <c r="D28" s="15"/>
      <c r="E28" s="15"/>
      <c r="F28" s="15"/>
      <c r="G28" s="15"/>
      <c r="I28" s="15"/>
      <c r="O28" s="645" t="s">
        <v>13</v>
      </c>
      <c r="P28" s="645"/>
      <c r="Q28" s="646"/>
    </row>
    <row r="29" spans="1:19" ht="12.75" customHeight="1">
      <c r="A29" s="645" t="s">
        <v>14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</row>
    <row r="30" spans="1:19">
      <c r="A30" s="643" t="s">
        <v>93</v>
      </c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</row>
    <row r="31" spans="1:19">
      <c r="A31" s="15"/>
      <c r="B31" s="15"/>
      <c r="C31" s="15"/>
      <c r="D31" s="15"/>
      <c r="E31" s="15"/>
      <c r="F31" s="15"/>
      <c r="N31" s="630" t="s">
        <v>85</v>
      </c>
      <c r="O31" s="630"/>
      <c r="P31" s="630"/>
      <c r="Q31" s="630"/>
    </row>
    <row r="32" spans="1:19">
      <c r="A32" s="716"/>
      <c r="B32" s="716"/>
      <c r="C32" s="716"/>
      <c r="D32" s="716"/>
      <c r="E32" s="716"/>
      <c r="F32" s="716"/>
      <c r="G32" s="716"/>
      <c r="H32" s="716"/>
      <c r="I32" s="716"/>
      <c r="J32" s="716"/>
      <c r="K32" s="716"/>
      <c r="L32" s="716"/>
    </row>
  </sheetData>
  <mergeCells count="16">
    <mergeCell ref="A32:L32"/>
    <mergeCell ref="O1:Q1"/>
    <mergeCell ref="A2:L2"/>
    <mergeCell ref="A3:L3"/>
    <mergeCell ref="A5:L5"/>
    <mergeCell ref="M8:Q8"/>
    <mergeCell ref="A29:Q29"/>
    <mergeCell ref="A8:A9"/>
    <mergeCell ref="B8:B9"/>
    <mergeCell ref="A7:B7"/>
    <mergeCell ref="N7:R7"/>
    <mergeCell ref="C8:G8"/>
    <mergeCell ref="N31:Q31"/>
    <mergeCell ref="H8:L8"/>
    <mergeCell ref="O28:Q28"/>
    <mergeCell ref="A30:S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view="pageBreakPreview" topLeftCell="A4" zoomScaleSheetLayoutView="100" workbookViewId="0">
      <selection activeCell="C15" sqref="C15:G15"/>
    </sheetView>
  </sheetViews>
  <sheetFormatPr defaultRowHeight="12.75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>
      <c r="A1" s="722" t="s">
        <v>0</v>
      </c>
      <c r="B1" s="722"/>
      <c r="C1" s="722"/>
      <c r="D1" s="722"/>
      <c r="E1" s="722"/>
      <c r="G1" s="210" t="s">
        <v>719</v>
      </c>
    </row>
    <row r="2" spans="1:7" ht="21">
      <c r="A2" s="723" t="s">
        <v>668</v>
      </c>
      <c r="B2" s="723"/>
      <c r="C2" s="723"/>
      <c r="D2" s="723"/>
      <c r="E2" s="723"/>
      <c r="F2" s="723"/>
    </row>
    <row r="3" spans="1:7" ht="15">
      <c r="A3" s="212"/>
      <c r="B3" s="212"/>
    </row>
    <row r="4" spans="1:7" ht="18" customHeight="1">
      <c r="A4" s="724" t="s">
        <v>720</v>
      </c>
      <c r="B4" s="724"/>
      <c r="C4" s="724"/>
      <c r="D4" s="724"/>
      <c r="E4" s="724"/>
      <c r="F4" s="724"/>
    </row>
    <row r="5" spans="1:7" ht="15">
      <c r="A5" s="213" t="s">
        <v>893</v>
      </c>
      <c r="B5" s="213"/>
    </row>
    <row r="6" spans="1:7" ht="15">
      <c r="A6" s="213"/>
      <c r="B6" s="213"/>
      <c r="F6" s="107" t="s">
        <v>897</v>
      </c>
      <c r="G6" s="120"/>
    </row>
    <row r="7" spans="1:7" ht="42" customHeight="1">
      <c r="A7" s="214" t="s">
        <v>2</v>
      </c>
      <c r="B7" s="214" t="s">
        <v>3</v>
      </c>
      <c r="C7" s="323" t="s">
        <v>721</v>
      </c>
      <c r="D7" s="323" t="s">
        <v>722</v>
      </c>
      <c r="E7" s="323" t="s">
        <v>723</v>
      </c>
      <c r="F7" s="323" t="s">
        <v>724</v>
      </c>
      <c r="G7" s="300" t="s">
        <v>725</v>
      </c>
    </row>
    <row r="8" spans="1:7" s="210" customFormat="1" ht="15">
      <c r="A8" s="215" t="s">
        <v>273</v>
      </c>
      <c r="B8" s="215" t="s">
        <v>274</v>
      </c>
      <c r="C8" s="215" t="s">
        <v>275</v>
      </c>
      <c r="D8" s="215" t="s">
        <v>276</v>
      </c>
      <c r="E8" s="215" t="s">
        <v>277</v>
      </c>
      <c r="F8" s="215" t="s">
        <v>278</v>
      </c>
      <c r="G8" s="215" t="s">
        <v>279</v>
      </c>
    </row>
    <row r="9" spans="1:7">
      <c r="A9" s="9"/>
      <c r="B9" s="31" t="s">
        <v>831</v>
      </c>
      <c r="C9" s="216">
        <v>815924</v>
      </c>
      <c r="D9" s="216">
        <v>789743</v>
      </c>
      <c r="E9" s="216">
        <f t="shared" ref="E9:E14" si="0">C9-D9</f>
        <v>26181</v>
      </c>
      <c r="F9" s="216">
        <v>0</v>
      </c>
      <c r="G9" s="9">
        <v>0</v>
      </c>
    </row>
    <row r="10" spans="1:7">
      <c r="A10" s="9"/>
      <c r="B10" s="31" t="s">
        <v>832</v>
      </c>
      <c r="C10" s="216">
        <v>328453</v>
      </c>
      <c r="D10" s="216">
        <v>289038</v>
      </c>
      <c r="E10" s="216">
        <f t="shared" si="0"/>
        <v>39415</v>
      </c>
      <c r="F10" s="216">
        <v>0</v>
      </c>
      <c r="G10" s="9">
        <v>0</v>
      </c>
    </row>
    <row r="11" spans="1:7">
      <c r="A11" s="9"/>
      <c r="B11" s="31" t="s">
        <v>833</v>
      </c>
      <c r="C11" s="216">
        <v>267721</v>
      </c>
      <c r="D11" s="216">
        <v>214177</v>
      </c>
      <c r="E11" s="216">
        <f t="shared" si="0"/>
        <v>53544</v>
      </c>
      <c r="F11" s="216">
        <v>0</v>
      </c>
      <c r="G11" s="9">
        <v>0</v>
      </c>
    </row>
    <row r="12" spans="1:7">
      <c r="A12" s="9"/>
      <c r="B12" s="31" t="s">
        <v>834</v>
      </c>
      <c r="C12" s="216">
        <v>176816</v>
      </c>
      <c r="D12" s="216">
        <v>160811</v>
      </c>
      <c r="E12" s="216">
        <f t="shared" si="0"/>
        <v>16005</v>
      </c>
      <c r="F12" s="216">
        <v>0</v>
      </c>
      <c r="G12" s="9">
        <v>0</v>
      </c>
    </row>
    <row r="13" spans="1:7">
      <c r="A13" s="9"/>
      <c r="B13" s="31" t="s">
        <v>835</v>
      </c>
      <c r="C13" s="216">
        <v>20381</v>
      </c>
      <c r="D13" s="216">
        <v>18612</v>
      </c>
      <c r="E13" s="216">
        <f t="shared" si="0"/>
        <v>1769</v>
      </c>
      <c r="F13" s="216">
        <v>0</v>
      </c>
      <c r="G13" s="9">
        <v>0</v>
      </c>
    </row>
    <row r="14" spans="1:7">
      <c r="A14" s="9"/>
      <c r="B14" s="31" t="s">
        <v>836</v>
      </c>
      <c r="C14" s="216">
        <v>3000</v>
      </c>
      <c r="D14" s="216">
        <v>2308</v>
      </c>
      <c r="E14" s="216">
        <f t="shared" si="0"/>
        <v>692</v>
      </c>
      <c r="F14" s="216">
        <v>0</v>
      </c>
      <c r="G14" s="9">
        <v>0</v>
      </c>
    </row>
    <row r="15" spans="1:7">
      <c r="A15" s="9"/>
      <c r="B15" s="31" t="s">
        <v>19</v>
      </c>
      <c r="C15" s="360">
        <f>SUM(C9:C14)</f>
        <v>1612295</v>
      </c>
      <c r="D15" s="360">
        <f>SUM(D9:D14)</f>
        <v>1474689</v>
      </c>
      <c r="E15" s="360">
        <f>SUM(E9:E14)</f>
        <v>137606</v>
      </c>
      <c r="F15" s="360">
        <v>0</v>
      </c>
      <c r="G15" s="31">
        <v>0</v>
      </c>
    </row>
    <row r="16" spans="1:7">
      <c r="A16" s="9"/>
      <c r="B16" s="9"/>
      <c r="C16" s="216"/>
      <c r="D16" s="216"/>
      <c r="E16" s="216"/>
      <c r="F16" s="216"/>
      <c r="G16" s="9"/>
    </row>
    <row r="20" spans="1:13" ht="15" customHeight="1">
      <c r="A20" s="324"/>
      <c r="B20" s="324"/>
      <c r="C20" s="324"/>
      <c r="D20" s="324"/>
      <c r="E20" s="721" t="s">
        <v>13</v>
      </c>
      <c r="F20" s="721"/>
      <c r="G20" s="325"/>
      <c r="H20" s="325"/>
      <c r="I20" s="325"/>
    </row>
    <row r="21" spans="1:13" ht="15" customHeight="1">
      <c r="A21" s="324"/>
      <c r="B21" s="324"/>
      <c r="C21" s="324"/>
      <c r="D21" s="324"/>
      <c r="E21" s="721" t="s">
        <v>14</v>
      </c>
      <c r="F21" s="721"/>
      <c r="G21" s="325"/>
      <c r="H21" s="325"/>
      <c r="I21" s="325"/>
    </row>
    <row r="22" spans="1:13" ht="15" customHeight="1">
      <c r="A22" s="324"/>
      <c r="B22" s="324"/>
      <c r="C22" s="324"/>
      <c r="D22" s="324"/>
      <c r="E22" s="721" t="s">
        <v>88</v>
      </c>
      <c r="F22" s="721"/>
      <c r="G22" s="325"/>
      <c r="H22" s="325"/>
      <c r="I22" s="325"/>
    </row>
    <row r="23" spans="1:13">
      <c r="A23" s="324" t="s">
        <v>12</v>
      </c>
      <c r="C23" s="324"/>
      <c r="D23" s="324"/>
      <c r="E23" s="324"/>
      <c r="F23" s="326" t="s">
        <v>85</v>
      </c>
      <c r="G23" s="327"/>
      <c r="H23" s="324"/>
      <c r="I23" s="324"/>
    </row>
    <row r="24" spans="1:13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</row>
  </sheetData>
  <mergeCells count="6">
    <mergeCell ref="E22:F22"/>
    <mergeCell ref="A1:E1"/>
    <mergeCell ref="A2:F2"/>
    <mergeCell ref="A4:F4"/>
    <mergeCell ref="E20:F20"/>
    <mergeCell ref="E21:F2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1"/>
  <sheetViews>
    <sheetView zoomScaleSheetLayoutView="90" workbookViewId="0">
      <selection activeCell="J12" sqref="J12:J18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5.140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8" customFormat="1">
      <c r="E1" s="631"/>
      <c r="F1" s="631"/>
      <c r="G1" s="631"/>
      <c r="H1" s="631"/>
      <c r="I1" s="631"/>
      <c r="J1" s="149" t="s">
        <v>63</v>
      </c>
    </row>
    <row r="2" spans="1:18" customFormat="1" ht="4.1500000000000004" customHeight="1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8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18" customFormat="1" ht="14.25" customHeight="1"/>
    <row r="5" spans="1:18" ht="31.5" customHeight="1">
      <c r="A5" s="715" t="s">
        <v>681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8" ht="0.75" customHeight="1"/>
    <row r="8" spans="1:18">
      <c r="A8" s="630" t="s">
        <v>893</v>
      </c>
      <c r="B8" s="630"/>
      <c r="C8" s="33"/>
      <c r="H8" s="719" t="s">
        <v>897</v>
      </c>
      <c r="I8" s="719"/>
      <c r="J8" s="719"/>
      <c r="K8" s="107"/>
      <c r="L8" s="107"/>
    </row>
    <row r="9" spans="1:18">
      <c r="A9" s="609" t="s">
        <v>2</v>
      </c>
      <c r="B9" s="609" t="s">
        <v>3</v>
      </c>
      <c r="C9" s="595" t="s">
        <v>682</v>
      </c>
      <c r="D9" s="605"/>
      <c r="E9" s="605"/>
      <c r="F9" s="596"/>
      <c r="G9" s="595" t="s">
        <v>106</v>
      </c>
      <c r="H9" s="605"/>
      <c r="I9" s="605"/>
      <c r="J9" s="596"/>
      <c r="Q9" s="20"/>
      <c r="R9" s="23"/>
    </row>
    <row r="10" spans="1:18" ht="50.25" customHeight="1">
      <c r="A10" s="609"/>
      <c r="B10" s="609"/>
      <c r="C10" s="5" t="s">
        <v>190</v>
      </c>
      <c r="D10" s="5" t="s">
        <v>17</v>
      </c>
      <c r="E10" s="453" t="s">
        <v>918</v>
      </c>
      <c r="F10" s="7" t="s">
        <v>208</v>
      </c>
      <c r="G10" s="5" t="s">
        <v>190</v>
      </c>
      <c r="H10" s="27" t="s">
        <v>18</v>
      </c>
      <c r="I10" s="112" t="s">
        <v>116</v>
      </c>
      <c r="J10" s="5" t="s">
        <v>209</v>
      </c>
    </row>
    <row r="11" spans="1:18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8">
      <c r="A12" s="19">
        <v>1</v>
      </c>
      <c r="B12" s="31" t="s">
        <v>831</v>
      </c>
      <c r="C12" s="20">
        <v>1</v>
      </c>
      <c r="D12" s="20">
        <v>94293</v>
      </c>
      <c r="E12" s="20">
        <v>210</v>
      </c>
      <c r="F12" s="111">
        <f t="shared" ref="F12:F18" si="0">D12*E12</f>
        <v>19801530</v>
      </c>
      <c r="G12" s="20">
        <v>1</v>
      </c>
      <c r="H12" s="30">
        <v>21561333</v>
      </c>
      <c r="I12" s="30">
        <v>200</v>
      </c>
      <c r="J12" s="400">
        <f t="shared" ref="J12:J17" si="1">H12/I12</f>
        <v>107806.66499999999</v>
      </c>
    </row>
    <row r="13" spans="1:18">
      <c r="A13" s="19">
        <v>2</v>
      </c>
      <c r="B13" s="31" t="s">
        <v>832</v>
      </c>
      <c r="C13" s="20">
        <v>739</v>
      </c>
      <c r="D13" s="20">
        <v>224704</v>
      </c>
      <c r="E13" s="20">
        <v>210</v>
      </c>
      <c r="F13" s="29">
        <f t="shared" si="0"/>
        <v>47187840</v>
      </c>
      <c r="G13" s="20">
        <v>738</v>
      </c>
      <c r="H13" s="30">
        <v>40589521</v>
      </c>
      <c r="I13" s="30">
        <v>203</v>
      </c>
      <c r="J13" s="400">
        <f t="shared" si="1"/>
        <v>199948.37931034484</v>
      </c>
    </row>
    <row r="14" spans="1:18">
      <c r="A14" s="19">
        <v>3</v>
      </c>
      <c r="B14" s="31" t="s">
        <v>833</v>
      </c>
      <c r="C14" s="20">
        <v>605</v>
      </c>
      <c r="D14" s="20">
        <v>216050</v>
      </c>
      <c r="E14" s="20">
        <v>210</v>
      </c>
      <c r="F14" s="29">
        <f t="shared" si="0"/>
        <v>45370500</v>
      </c>
      <c r="G14" s="20">
        <v>605</v>
      </c>
      <c r="H14" s="30">
        <v>31902515</v>
      </c>
      <c r="I14" s="30">
        <v>201</v>
      </c>
      <c r="J14" s="400">
        <f t="shared" si="1"/>
        <v>158718.98009950249</v>
      </c>
    </row>
    <row r="15" spans="1:18">
      <c r="A15" s="19">
        <v>4</v>
      </c>
      <c r="B15" s="31" t="s">
        <v>834</v>
      </c>
      <c r="C15" s="20">
        <v>376</v>
      </c>
      <c r="D15" s="20">
        <v>128879</v>
      </c>
      <c r="E15" s="20">
        <v>210</v>
      </c>
      <c r="F15" s="29">
        <f t="shared" si="0"/>
        <v>27064590</v>
      </c>
      <c r="G15" s="20">
        <v>377</v>
      </c>
      <c r="H15" s="30">
        <v>21024583</v>
      </c>
      <c r="I15" s="30">
        <v>202</v>
      </c>
      <c r="J15" s="400">
        <f t="shared" si="1"/>
        <v>104082.09405940594</v>
      </c>
    </row>
    <row r="16" spans="1:18">
      <c r="A16" s="19">
        <v>5</v>
      </c>
      <c r="B16" s="31" t="s">
        <v>835</v>
      </c>
      <c r="C16" s="20">
        <v>19</v>
      </c>
      <c r="D16" s="20">
        <v>8992</v>
      </c>
      <c r="E16" s="20">
        <v>210</v>
      </c>
      <c r="F16" s="29">
        <f t="shared" si="0"/>
        <v>1888320</v>
      </c>
      <c r="G16" s="20">
        <v>16</v>
      </c>
      <c r="H16" s="30">
        <v>1866024</v>
      </c>
      <c r="I16" s="30">
        <v>203</v>
      </c>
      <c r="J16" s="400">
        <f t="shared" si="1"/>
        <v>9192.236453201971</v>
      </c>
    </row>
    <row r="17" spans="1:10">
      <c r="A17" s="19">
        <v>6</v>
      </c>
      <c r="B17" s="31" t="s">
        <v>836</v>
      </c>
      <c r="C17" s="20">
        <v>0</v>
      </c>
      <c r="D17" s="20">
        <v>1179</v>
      </c>
      <c r="E17" s="20">
        <v>210</v>
      </c>
      <c r="F17" s="29">
        <f t="shared" si="0"/>
        <v>247590</v>
      </c>
      <c r="G17" s="20">
        <v>0</v>
      </c>
      <c r="H17" s="30">
        <v>255044</v>
      </c>
      <c r="I17" s="30">
        <v>203</v>
      </c>
      <c r="J17" s="400">
        <f t="shared" si="1"/>
        <v>1256.3743842364531</v>
      </c>
    </row>
    <row r="18" spans="1:10">
      <c r="A18" s="19">
        <v>7</v>
      </c>
      <c r="B18" s="31" t="s">
        <v>19</v>
      </c>
      <c r="C18" s="31">
        <v>1740</v>
      </c>
      <c r="D18" s="31">
        <v>674099</v>
      </c>
      <c r="E18" s="31">
        <v>210</v>
      </c>
      <c r="F18" s="351">
        <f t="shared" si="0"/>
        <v>141560790</v>
      </c>
      <c r="G18" s="31">
        <f>SUM(G12:G17)</f>
        <v>1737</v>
      </c>
      <c r="H18" s="361">
        <f>SUM(H12:H17)</f>
        <v>117199020</v>
      </c>
      <c r="I18" s="361">
        <v>202</v>
      </c>
      <c r="J18" s="401">
        <f>SUM(J12:J17)</f>
        <v>581004.72930669168</v>
      </c>
    </row>
    <row r="19" spans="1:10">
      <c r="A19" s="12"/>
      <c r="B19" s="32"/>
      <c r="C19" s="32"/>
      <c r="D19" s="23"/>
      <c r="E19" s="23"/>
      <c r="F19" s="23"/>
      <c r="G19" s="353"/>
      <c r="H19" s="23"/>
      <c r="I19" s="23"/>
      <c r="J19" s="23"/>
    </row>
    <row r="20" spans="1:10">
      <c r="A20" s="12"/>
      <c r="B20" s="32"/>
      <c r="C20" s="32"/>
      <c r="D20" s="23"/>
      <c r="E20" s="23"/>
      <c r="F20" s="23"/>
      <c r="G20" s="352"/>
      <c r="H20" s="23"/>
      <c r="I20" s="23"/>
      <c r="J20" s="23"/>
    </row>
    <row r="21" spans="1:10">
      <c r="A21" s="12"/>
      <c r="B21" s="32"/>
      <c r="C21" s="32"/>
      <c r="D21" s="23"/>
      <c r="E21" s="23"/>
      <c r="F21" s="23"/>
      <c r="G21" s="23"/>
      <c r="H21" s="23"/>
      <c r="I21" s="23"/>
      <c r="J21" s="23"/>
    </row>
    <row r="22" spans="1:10" ht="15.75" customHeight="1">
      <c r="A22" s="15" t="s">
        <v>12</v>
      </c>
      <c r="B22" s="15"/>
      <c r="C22" s="15"/>
      <c r="D22" s="15"/>
      <c r="E22" s="15"/>
      <c r="F22" s="15"/>
      <c r="G22" s="15"/>
      <c r="I22" s="643" t="s">
        <v>13</v>
      </c>
      <c r="J22" s="643"/>
    </row>
    <row r="23" spans="1:10" ht="12.75" customHeight="1">
      <c r="A23" s="645" t="s">
        <v>14</v>
      </c>
      <c r="B23" s="645"/>
      <c r="C23" s="645"/>
      <c r="D23" s="645"/>
      <c r="E23" s="645"/>
      <c r="F23" s="645"/>
      <c r="G23" s="645"/>
      <c r="H23" s="645"/>
      <c r="I23" s="645"/>
      <c r="J23" s="645"/>
    </row>
    <row r="24" spans="1:10" ht="12.75" customHeight="1">
      <c r="A24" s="645" t="s">
        <v>20</v>
      </c>
      <c r="B24" s="645"/>
      <c r="C24" s="645"/>
      <c r="D24" s="645"/>
      <c r="E24" s="645"/>
      <c r="F24" s="645"/>
      <c r="G24" s="645"/>
      <c r="H24" s="645"/>
      <c r="I24" s="645"/>
      <c r="J24" s="645"/>
    </row>
    <row r="25" spans="1:10">
      <c r="A25" s="15"/>
      <c r="B25" s="15"/>
      <c r="C25" s="15"/>
      <c r="E25" s="15"/>
      <c r="H25" s="630" t="s">
        <v>85</v>
      </c>
      <c r="I25" s="630"/>
      <c r="J25" s="630"/>
    </row>
    <row r="29" spans="1:10">
      <c r="A29" s="725"/>
      <c r="B29" s="725"/>
      <c r="C29" s="725"/>
      <c r="D29" s="725"/>
      <c r="E29" s="725"/>
      <c r="F29" s="725"/>
      <c r="G29" s="725"/>
      <c r="H29" s="725"/>
      <c r="I29" s="725"/>
      <c r="J29" s="725"/>
    </row>
    <row r="31" spans="1:10">
      <c r="A31" s="725"/>
      <c r="B31" s="725"/>
      <c r="C31" s="725"/>
      <c r="D31" s="725"/>
      <c r="E31" s="725"/>
      <c r="F31" s="725"/>
      <c r="G31" s="725"/>
      <c r="H31" s="725"/>
      <c r="I31" s="725"/>
      <c r="J31" s="725"/>
    </row>
  </sheetData>
  <mergeCells count="16">
    <mergeCell ref="I22:J22"/>
    <mergeCell ref="H25:J25"/>
    <mergeCell ref="A31:J31"/>
    <mergeCell ref="A29:J29"/>
    <mergeCell ref="A23:J23"/>
    <mergeCell ref="A24:J24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1"/>
  <sheetViews>
    <sheetView zoomScaleSheetLayoutView="90" workbookViewId="0">
      <selection activeCell="A24" sqref="A24:J24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4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631"/>
      <c r="F1" s="631"/>
      <c r="G1" s="631"/>
      <c r="H1" s="631"/>
      <c r="I1" s="631"/>
      <c r="J1" s="149" t="s">
        <v>376</v>
      </c>
    </row>
    <row r="2" spans="1:16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6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16" customFormat="1" ht="14.25" customHeight="1"/>
    <row r="5" spans="1:16" ht="15.75">
      <c r="A5" s="715" t="s">
        <v>716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630" t="s">
        <v>893</v>
      </c>
      <c r="B8" s="630"/>
      <c r="C8" s="33"/>
      <c r="H8" s="719" t="s">
        <v>897</v>
      </c>
      <c r="I8" s="719"/>
      <c r="J8" s="719"/>
    </row>
    <row r="9" spans="1:16">
      <c r="A9" s="609" t="s">
        <v>2</v>
      </c>
      <c r="B9" s="609" t="s">
        <v>3</v>
      </c>
      <c r="C9" s="595" t="s">
        <v>682</v>
      </c>
      <c r="D9" s="605"/>
      <c r="E9" s="605"/>
      <c r="F9" s="596"/>
      <c r="G9" s="595" t="s">
        <v>106</v>
      </c>
      <c r="H9" s="605"/>
      <c r="I9" s="605"/>
      <c r="J9" s="596"/>
      <c r="O9" s="20"/>
      <c r="P9" s="23"/>
    </row>
    <row r="10" spans="1:16" ht="51">
      <c r="A10" s="609"/>
      <c r="B10" s="609"/>
      <c r="C10" s="5" t="s">
        <v>190</v>
      </c>
      <c r="D10" s="5" t="s">
        <v>17</v>
      </c>
      <c r="E10" s="268" t="s">
        <v>683</v>
      </c>
      <c r="F10" s="7" t="s">
        <v>208</v>
      </c>
      <c r="G10" s="5" t="s">
        <v>190</v>
      </c>
      <c r="H10" s="28" t="s">
        <v>18</v>
      </c>
      <c r="I10" s="28" t="s">
        <v>116</v>
      </c>
      <c r="J10" s="344" t="s">
        <v>209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345">
        <v>8</v>
      </c>
      <c r="I11" s="345">
        <v>9</v>
      </c>
      <c r="J11" s="344">
        <v>10</v>
      </c>
    </row>
    <row r="12" spans="1:16">
      <c r="A12" s="19">
        <v>1</v>
      </c>
      <c r="B12" s="31" t="s">
        <v>831</v>
      </c>
      <c r="C12" s="20">
        <v>1201</v>
      </c>
      <c r="D12" s="20">
        <v>411880</v>
      </c>
      <c r="E12" s="20">
        <v>220</v>
      </c>
      <c r="F12" s="111">
        <f>D12*E12</f>
        <v>90613600</v>
      </c>
      <c r="G12" s="20">
        <v>1201</v>
      </c>
      <c r="H12" s="20">
        <v>85335044</v>
      </c>
      <c r="I12" s="20">
        <v>203</v>
      </c>
      <c r="J12" s="400">
        <f>H12/I12</f>
        <v>420369.6748768473</v>
      </c>
    </row>
    <row r="13" spans="1:16">
      <c r="A13" s="19">
        <v>2</v>
      </c>
      <c r="B13" s="31" t="s">
        <v>832</v>
      </c>
      <c r="C13" s="20">
        <v>0</v>
      </c>
      <c r="D13" s="20">
        <v>0</v>
      </c>
      <c r="E13" s="20">
        <v>0</v>
      </c>
      <c r="F13" s="29">
        <v>0</v>
      </c>
      <c r="G13" s="20">
        <v>0</v>
      </c>
      <c r="H13" s="20">
        <v>0</v>
      </c>
      <c r="I13" s="20">
        <v>0</v>
      </c>
      <c r="J13" s="400">
        <v>0</v>
      </c>
    </row>
    <row r="14" spans="1:16">
      <c r="A14" s="19">
        <v>3</v>
      </c>
      <c r="B14" s="31" t="s">
        <v>833</v>
      </c>
      <c r="C14" s="20">
        <v>0</v>
      </c>
      <c r="D14" s="20">
        <v>0</v>
      </c>
      <c r="E14" s="20">
        <v>0</v>
      </c>
      <c r="F14" s="29">
        <v>0</v>
      </c>
      <c r="G14" s="20">
        <v>0</v>
      </c>
      <c r="H14" s="20">
        <v>0</v>
      </c>
      <c r="I14" s="20">
        <v>0</v>
      </c>
      <c r="J14" s="400">
        <v>0</v>
      </c>
    </row>
    <row r="15" spans="1:16">
      <c r="A15" s="19">
        <v>4</v>
      </c>
      <c r="B15" s="31" t="s">
        <v>834</v>
      </c>
      <c r="C15" s="20">
        <v>0</v>
      </c>
      <c r="D15" s="20">
        <v>0</v>
      </c>
      <c r="E15" s="20">
        <v>0</v>
      </c>
      <c r="F15" s="29">
        <v>0</v>
      </c>
      <c r="G15" s="20">
        <v>0</v>
      </c>
      <c r="H15" s="20">
        <v>0</v>
      </c>
      <c r="I15" s="20">
        <v>0</v>
      </c>
      <c r="J15" s="400">
        <v>0</v>
      </c>
    </row>
    <row r="16" spans="1:16">
      <c r="A16" s="19">
        <v>5</v>
      </c>
      <c r="B16" s="31" t="s">
        <v>835</v>
      </c>
      <c r="C16" s="20">
        <v>30</v>
      </c>
      <c r="D16" s="20">
        <v>4455</v>
      </c>
      <c r="E16" s="20">
        <v>220</v>
      </c>
      <c r="F16" s="29">
        <f>D16*E16</f>
        <v>980100</v>
      </c>
      <c r="G16" s="20">
        <v>29</v>
      </c>
      <c r="H16" s="20">
        <v>898356</v>
      </c>
      <c r="I16" s="20">
        <v>207</v>
      </c>
      <c r="J16" s="400">
        <f>H16/I16</f>
        <v>4339.884057971014</v>
      </c>
    </row>
    <row r="17" spans="1:10">
      <c r="A17" s="19">
        <v>6</v>
      </c>
      <c r="B17" s="31" t="s">
        <v>836</v>
      </c>
      <c r="C17" s="20">
        <v>6</v>
      </c>
      <c r="D17" s="20">
        <v>678</v>
      </c>
      <c r="E17" s="20">
        <v>220</v>
      </c>
      <c r="F17" s="29">
        <f>D17*E17</f>
        <v>149160</v>
      </c>
      <c r="G17" s="20">
        <v>6</v>
      </c>
      <c r="H17" s="20">
        <v>127430</v>
      </c>
      <c r="I17" s="20">
        <v>206</v>
      </c>
      <c r="J17" s="400">
        <f>H17/I17</f>
        <v>618.59223300970871</v>
      </c>
    </row>
    <row r="18" spans="1:10">
      <c r="A18" s="19">
        <v>7</v>
      </c>
      <c r="B18" s="31" t="s">
        <v>19</v>
      </c>
      <c r="C18" s="31">
        <f>SUM(C12:C17)</f>
        <v>1237</v>
      </c>
      <c r="D18" s="31">
        <f>SUM(D12:D17)</f>
        <v>417013</v>
      </c>
      <c r="E18" s="31">
        <v>220</v>
      </c>
      <c r="F18" s="351">
        <f>D18*E18</f>
        <v>91742860</v>
      </c>
      <c r="G18" s="31">
        <f>SUM(G12:G17)</f>
        <v>1236</v>
      </c>
      <c r="H18" s="31">
        <f>SUM(H12:H17)</f>
        <v>86360830</v>
      </c>
      <c r="I18" s="31">
        <v>205</v>
      </c>
      <c r="J18" s="401">
        <f>SUM(J12:J17)</f>
        <v>425328.15116782801</v>
      </c>
    </row>
    <row r="19" spans="1:10">
      <c r="A19" s="12"/>
      <c r="B19" s="32"/>
      <c r="C19" s="32"/>
      <c r="D19" s="23"/>
      <c r="E19" s="23"/>
      <c r="F19" s="23"/>
      <c r="G19" s="23"/>
      <c r="H19" s="23"/>
      <c r="I19" s="23"/>
      <c r="J19" s="23"/>
    </row>
    <row r="20" spans="1:10">
      <c r="A20" s="12"/>
      <c r="B20" s="32"/>
      <c r="C20" s="32"/>
      <c r="D20" s="23"/>
      <c r="E20" s="23"/>
      <c r="F20" s="23"/>
      <c r="G20" s="23"/>
      <c r="H20" s="23"/>
      <c r="I20" s="23"/>
      <c r="J20" s="23"/>
    </row>
    <row r="21" spans="1:10">
      <c r="A21" s="12"/>
      <c r="B21" s="32"/>
      <c r="C21" s="32"/>
      <c r="D21" s="23"/>
      <c r="E21" s="23"/>
      <c r="F21" s="23"/>
      <c r="G21" s="23"/>
      <c r="H21" s="23"/>
      <c r="I21" s="23"/>
      <c r="J21" s="23"/>
    </row>
    <row r="22" spans="1:10" ht="15.75" customHeight="1">
      <c r="A22" s="15" t="s">
        <v>12</v>
      </c>
      <c r="B22" s="15"/>
      <c r="C22" s="15"/>
      <c r="D22" s="15"/>
      <c r="E22" s="15"/>
      <c r="F22" s="15"/>
      <c r="G22" s="15"/>
      <c r="I22" s="643" t="s">
        <v>13</v>
      </c>
      <c r="J22" s="643"/>
    </row>
    <row r="23" spans="1:10" ht="12.75" customHeight="1">
      <c r="A23" s="645" t="s">
        <v>14</v>
      </c>
      <c r="B23" s="645"/>
      <c r="C23" s="645"/>
      <c r="D23" s="645"/>
      <c r="E23" s="645"/>
      <c r="F23" s="645"/>
      <c r="G23" s="645"/>
      <c r="H23" s="645"/>
      <c r="I23" s="645"/>
      <c r="J23" s="645"/>
    </row>
    <row r="24" spans="1:10" ht="12.75" customHeight="1">
      <c r="A24" s="645" t="s">
        <v>20</v>
      </c>
      <c r="B24" s="645"/>
      <c r="C24" s="645"/>
      <c r="D24" s="645"/>
      <c r="E24" s="645"/>
      <c r="F24" s="645"/>
      <c r="G24" s="645"/>
      <c r="H24" s="645"/>
      <c r="I24" s="645"/>
      <c r="J24" s="645"/>
    </row>
    <row r="25" spans="1:10">
      <c r="A25" s="15"/>
      <c r="B25" s="15"/>
      <c r="C25" s="15"/>
      <c r="E25" s="15"/>
      <c r="H25" s="630" t="s">
        <v>85</v>
      </c>
      <c r="I25" s="630"/>
      <c r="J25" s="630"/>
    </row>
    <row r="29" spans="1:10">
      <c r="A29" s="725"/>
      <c r="B29" s="725"/>
      <c r="C29" s="725"/>
      <c r="D29" s="725"/>
      <c r="E29" s="725"/>
      <c r="F29" s="725"/>
      <c r="G29" s="725"/>
      <c r="H29" s="725"/>
      <c r="I29" s="725"/>
      <c r="J29" s="725"/>
    </row>
    <row r="31" spans="1:10">
      <c r="A31" s="725"/>
      <c r="B31" s="725"/>
      <c r="C31" s="725"/>
      <c r="D31" s="725"/>
      <c r="E31" s="725"/>
      <c r="F31" s="725"/>
      <c r="G31" s="725"/>
      <c r="H31" s="725"/>
      <c r="I31" s="725"/>
      <c r="J31" s="725"/>
    </row>
  </sheetData>
  <mergeCells count="16"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1"/>
  <sheetViews>
    <sheetView tabSelected="1" topLeftCell="A16" zoomScaleSheetLayoutView="90" workbookViewId="0">
      <selection activeCell="I34" sqref="I34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631"/>
      <c r="F1" s="631"/>
      <c r="G1" s="631"/>
      <c r="H1" s="631"/>
      <c r="I1" s="631"/>
      <c r="J1" s="149" t="s">
        <v>378</v>
      </c>
    </row>
    <row r="2" spans="1:16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6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16" customFormat="1" ht="14.25" customHeight="1"/>
    <row r="5" spans="1:16" ht="19.5" customHeight="1">
      <c r="A5" s="715" t="s">
        <v>717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630" t="s">
        <v>893</v>
      </c>
      <c r="B8" s="630"/>
      <c r="C8" s="33"/>
      <c r="H8" s="719" t="s">
        <v>897</v>
      </c>
      <c r="I8" s="719"/>
      <c r="J8" s="719"/>
    </row>
    <row r="9" spans="1:16">
      <c r="A9" s="609" t="s">
        <v>2</v>
      </c>
      <c r="B9" s="609" t="s">
        <v>3</v>
      </c>
      <c r="C9" s="595" t="s">
        <v>685</v>
      </c>
      <c r="D9" s="605"/>
      <c r="E9" s="605"/>
      <c r="F9" s="596"/>
      <c r="G9" s="595" t="s">
        <v>106</v>
      </c>
      <c r="H9" s="605"/>
      <c r="I9" s="605"/>
      <c r="J9" s="596"/>
      <c r="O9" s="20"/>
      <c r="P9" s="23"/>
    </row>
    <row r="10" spans="1:16" ht="77.45" customHeight="1">
      <c r="A10" s="609"/>
      <c r="B10" s="609"/>
      <c r="C10" s="5" t="s">
        <v>190</v>
      </c>
      <c r="D10" s="5" t="s">
        <v>17</v>
      </c>
      <c r="E10" s="268" t="s">
        <v>684</v>
      </c>
      <c r="F10" s="7" t="s">
        <v>208</v>
      </c>
      <c r="G10" s="5" t="s">
        <v>190</v>
      </c>
      <c r="H10" s="27" t="s">
        <v>18</v>
      </c>
      <c r="I10" s="112" t="s">
        <v>116</v>
      </c>
      <c r="J10" s="5" t="s">
        <v>209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6">
      <c r="A12" s="19">
        <v>1</v>
      </c>
      <c r="B12" s="31" t="s">
        <v>831</v>
      </c>
      <c r="C12" s="726" t="s">
        <v>837</v>
      </c>
      <c r="D12" s="727"/>
      <c r="E12" s="727"/>
      <c r="F12" s="727"/>
      <c r="G12" s="727"/>
      <c r="H12" s="727"/>
      <c r="I12" s="727"/>
      <c r="J12" s="728"/>
    </row>
    <row r="13" spans="1:16">
      <c r="A13" s="19">
        <v>2</v>
      </c>
      <c r="B13" s="31" t="s">
        <v>832</v>
      </c>
      <c r="C13" s="729"/>
      <c r="D13" s="730"/>
      <c r="E13" s="730"/>
      <c r="F13" s="730"/>
      <c r="G13" s="730"/>
      <c r="H13" s="730"/>
      <c r="I13" s="730"/>
      <c r="J13" s="731"/>
    </row>
    <row r="14" spans="1:16">
      <c r="A14" s="19">
        <v>3</v>
      </c>
      <c r="B14" s="31" t="s">
        <v>833</v>
      </c>
      <c r="C14" s="729"/>
      <c r="D14" s="730"/>
      <c r="E14" s="730"/>
      <c r="F14" s="730"/>
      <c r="G14" s="730"/>
      <c r="H14" s="730"/>
      <c r="I14" s="730"/>
      <c r="J14" s="731"/>
    </row>
    <row r="15" spans="1:16">
      <c r="A15" s="19">
        <v>4</v>
      </c>
      <c r="B15" s="31" t="s">
        <v>834</v>
      </c>
      <c r="C15" s="729"/>
      <c r="D15" s="730"/>
      <c r="E15" s="730"/>
      <c r="F15" s="730"/>
      <c r="G15" s="730"/>
      <c r="H15" s="730"/>
      <c r="I15" s="730"/>
      <c r="J15" s="731"/>
    </row>
    <row r="16" spans="1:16">
      <c r="A16" s="19">
        <v>5</v>
      </c>
      <c r="B16" s="31" t="s">
        <v>835</v>
      </c>
      <c r="C16" s="729"/>
      <c r="D16" s="730"/>
      <c r="E16" s="730"/>
      <c r="F16" s="730"/>
      <c r="G16" s="730"/>
      <c r="H16" s="730"/>
      <c r="I16" s="730"/>
      <c r="J16" s="731"/>
    </row>
    <row r="17" spans="1:10">
      <c r="A17" s="19">
        <v>6</v>
      </c>
      <c r="B17" s="31" t="s">
        <v>836</v>
      </c>
      <c r="C17" s="729"/>
      <c r="D17" s="730"/>
      <c r="E17" s="730"/>
      <c r="F17" s="730"/>
      <c r="G17" s="730"/>
      <c r="H17" s="730"/>
      <c r="I17" s="730"/>
      <c r="J17" s="731"/>
    </row>
    <row r="18" spans="1:10">
      <c r="A18" s="19">
        <v>7</v>
      </c>
      <c r="B18" s="31" t="s">
        <v>19</v>
      </c>
      <c r="C18" s="732"/>
      <c r="D18" s="733"/>
      <c r="E18" s="733"/>
      <c r="F18" s="733"/>
      <c r="G18" s="733"/>
      <c r="H18" s="733"/>
      <c r="I18" s="733"/>
      <c r="J18" s="734"/>
    </row>
    <row r="19" spans="1:10">
      <c r="A19" s="12"/>
      <c r="B19" s="32"/>
      <c r="C19" s="32"/>
      <c r="D19" s="23"/>
      <c r="E19" s="23"/>
      <c r="F19" s="23"/>
      <c r="G19" s="23"/>
      <c r="H19" s="23"/>
      <c r="I19" s="23"/>
      <c r="J19" s="23"/>
    </row>
    <row r="20" spans="1:10">
      <c r="A20" s="12"/>
      <c r="B20" s="32"/>
      <c r="C20" s="32"/>
      <c r="D20" s="23"/>
      <c r="E20" s="23"/>
      <c r="F20" s="23"/>
      <c r="G20" s="23"/>
      <c r="H20" s="23"/>
      <c r="I20" s="23"/>
      <c r="J20" s="23"/>
    </row>
    <row r="21" spans="1:10">
      <c r="A21" s="12" t="s">
        <v>157</v>
      </c>
      <c r="B21" s="32"/>
      <c r="C21" s="32"/>
      <c r="D21" s="23"/>
      <c r="E21" s="23"/>
      <c r="F21" s="23"/>
      <c r="G21" s="23"/>
      <c r="H21" s="23"/>
      <c r="I21" s="643" t="s">
        <v>13</v>
      </c>
      <c r="J21" s="643"/>
    </row>
    <row r="22" spans="1:10" ht="15.75" customHeight="1">
      <c r="A22" s="15"/>
      <c r="B22" s="15"/>
      <c r="C22" s="15"/>
      <c r="D22" s="15"/>
      <c r="E22" s="15"/>
      <c r="F22" s="15"/>
      <c r="G22" s="15"/>
      <c r="I22" s="643"/>
      <c r="J22" s="643"/>
    </row>
    <row r="23" spans="1:10" ht="12.75" customHeight="1">
      <c r="A23" s="645" t="s">
        <v>14</v>
      </c>
      <c r="B23" s="645"/>
      <c r="C23" s="645"/>
      <c r="D23" s="645"/>
      <c r="E23" s="645"/>
      <c r="F23" s="645"/>
      <c r="G23" s="645"/>
      <c r="H23" s="645"/>
      <c r="I23" s="645"/>
      <c r="J23" s="645"/>
    </row>
    <row r="24" spans="1:10" ht="12.75" customHeight="1">
      <c r="A24" s="645" t="s">
        <v>20</v>
      </c>
      <c r="B24" s="645"/>
      <c r="C24" s="645"/>
      <c r="D24" s="645"/>
      <c r="E24" s="645"/>
      <c r="F24" s="645"/>
      <c r="G24" s="645"/>
      <c r="H24" s="645"/>
      <c r="I24" s="645"/>
      <c r="J24" s="645"/>
    </row>
    <row r="25" spans="1:10">
      <c r="A25" s="15"/>
      <c r="B25" s="15"/>
      <c r="C25" s="15"/>
      <c r="E25" s="15"/>
      <c r="H25" s="631" t="s">
        <v>988</v>
      </c>
      <c r="I25" s="631"/>
      <c r="J25" s="631"/>
    </row>
    <row r="29" spans="1:10">
      <c r="A29" s="725"/>
      <c r="B29" s="725"/>
      <c r="C29" s="725"/>
      <c r="D29" s="725"/>
      <c r="E29" s="725"/>
      <c r="F29" s="725"/>
      <c r="G29" s="725"/>
      <c r="H29" s="725"/>
      <c r="I29" s="725"/>
      <c r="J29" s="725"/>
    </row>
    <row r="31" spans="1:10">
      <c r="A31" s="725"/>
      <c r="B31" s="725"/>
      <c r="C31" s="725"/>
      <c r="D31" s="725"/>
      <c r="E31" s="725"/>
      <c r="F31" s="725"/>
      <c r="G31" s="725"/>
      <c r="H31" s="725"/>
      <c r="I31" s="725"/>
      <c r="J31" s="725"/>
    </row>
  </sheetData>
  <mergeCells count="18">
    <mergeCell ref="E1:I1"/>
    <mergeCell ref="A2:J2"/>
    <mergeCell ref="A3:J3"/>
    <mergeCell ref="A5:J5"/>
    <mergeCell ref="A8:B8"/>
    <mergeCell ref="H8:J8"/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  <mergeCell ref="C12:J18"/>
    <mergeCell ref="I21:J21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1"/>
  <sheetViews>
    <sheetView topLeftCell="A4" zoomScaleSheetLayoutView="90" workbookViewId="0">
      <selection activeCell="H8" sqref="H8:J8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631"/>
      <c r="F1" s="631"/>
      <c r="G1" s="631"/>
      <c r="H1" s="631"/>
      <c r="I1" s="631"/>
      <c r="J1" s="149" t="s">
        <v>377</v>
      </c>
    </row>
    <row r="2" spans="1:16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6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16" customFormat="1" ht="14.25" customHeight="1"/>
    <row r="5" spans="1:16" ht="31.5" customHeight="1">
      <c r="A5" s="715" t="s">
        <v>686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630" t="s">
        <v>893</v>
      </c>
      <c r="B8" s="630"/>
      <c r="C8" s="33"/>
      <c r="H8" s="719" t="s">
        <v>897</v>
      </c>
      <c r="I8" s="719"/>
      <c r="J8" s="719"/>
    </row>
    <row r="9" spans="1:16">
      <c r="A9" s="609" t="s">
        <v>2</v>
      </c>
      <c r="B9" s="609" t="s">
        <v>3</v>
      </c>
      <c r="C9" s="595" t="s">
        <v>682</v>
      </c>
      <c r="D9" s="605"/>
      <c r="E9" s="605"/>
      <c r="F9" s="596"/>
      <c r="G9" s="595" t="s">
        <v>106</v>
      </c>
      <c r="H9" s="605"/>
      <c r="I9" s="605"/>
      <c r="J9" s="596"/>
      <c r="O9" s="20"/>
      <c r="P9" s="23"/>
    </row>
    <row r="10" spans="1:16" ht="53.25" customHeight="1">
      <c r="A10" s="609"/>
      <c r="B10" s="609"/>
      <c r="C10" s="5" t="s">
        <v>190</v>
      </c>
      <c r="D10" s="5" t="s">
        <v>17</v>
      </c>
      <c r="E10" s="268" t="s">
        <v>379</v>
      </c>
      <c r="F10" s="7" t="s">
        <v>208</v>
      </c>
      <c r="G10" s="5" t="s">
        <v>190</v>
      </c>
      <c r="H10" s="27" t="s">
        <v>18</v>
      </c>
      <c r="I10" s="112" t="s">
        <v>116</v>
      </c>
      <c r="J10" s="5" t="s">
        <v>209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6">
      <c r="A12" s="19">
        <v>1</v>
      </c>
      <c r="B12" s="31" t="s">
        <v>831</v>
      </c>
      <c r="C12" s="726" t="s">
        <v>837</v>
      </c>
      <c r="D12" s="727"/>
      <c r="E12" s="727"/>
      <c r="F12" s="727"/>
      <c r="G12" s="727"/>
      <c r="H12" s="727"/>
      <c r="I12" s="727"/>
      <c r="J12" s="728"/>
    </row>
    <row r="13" spans="1:16">
      <c r="A13" s="19">
        <v>2</v>
      </c>
      <c r="B13" s="31" t="s">
        <v>832</v>
      </c>
      <c r="C13" s="729"/>
      <c r="D13" s="730"/>
      <c r="E13" s="730"/>
      <c r="F13" s="730"/>
      <c r="G13" s="730"/>
      <c r="H13" s="730"/>
      <c r="I13" s="730"/>
      <c r="J13" s="731"/>
    </row>
    <row r="14" spans="1:16">
      <c r="A14" s="19">
        <v>3</v>
      </c>
      <c r="B14" s="31" t="s">
        <v>833</v>
      </c>
      <c r="C14" s="729"/>
      <c r="D14" s="730"/>
      <c r="E14" s="730"/>
      <c r="F14" s="730"/>
      <c r="G14" s="730"/>
      <c r="H14" s="730"/>
      <c r="I14" s="730"/>
      <c r="J14" s="731"/>
    </row>
    <row r="15" spans="1:16">
      <c r="A15" s="19">
        <v>4</v>
      </c>
      <c r="B15" s="31" t="s">
        <v>834</v>
      </c>
      <c r="C15" s="729"/>
      <c r="D15" s="730"/>
      <c r="E15" s="730"/>
      <c r="F15" s="730"/>
      <c r="G15" s="730"/>
      <c r="H15" s="730"/>
      <c r="I15" s="730"/>
      <c r="J15" s="731"/>
    </row>
    <row r="16" spans="1:16">
      <c r="A16" s="19">
        <v>5</v>
      </c>
      <c r="B16" s="31" t="s">
        <v>835</v>
      </c>
      <c r="C16" s="729"/>
      <c r="D16" s="730"/>
      <c r="E16" s="730"/>
      <c r="F16" s="730"/>
      <c r="G16" s="730"/>
      <c r="H16" s="730"/>
      <c r="I16" s="730"/>
      <c r="J16" s="731"/>
    </row>
    <row r="17" spans="1:10">
      <c r="A17" s="19">
        <v>6</v>
      </c>
      <c r="B17" s="31" t="s">
        <v>836</v>
      </c>
      <c r="C17" s="729"/>
      <c r="D17" s="730"/>
      <c r="E17" s="730"/>
      <c r="F17" s="730"/>
      <c r="G17" s="730"/>
      <c r="H17" s="730"/>
      <c r="I17" s="730"/>
      <c r="J17" s="731"/>
    </row>
    <row r="18" spans="1:10">
      <c r="A18" s="19">
        <v>7</v>
      </c>
      <c r="B18" s="31" t="s">
        <v>19</v>
      </c>
      <c r="C18" s="732"/>
      <c r="D18" s="733"/>
      <c r="E18" s="733"/>
      <c r="F18" s="733"/>
      <c r="G18" s="733"/>
      <c r="H18" s="733"/>
      <c r="I18" s="733"/>
      <c r="J18" s="734"/>
    </row>
    <row r="19" spans="1:10">
      <c r="A19" s="12"/>
      <c r="B19" s="32"/>
      <c r="C19" s="32"/>
      <c r="D19" s="23"/>
      <c r="E19" s="23"/>
      <c r="F19" s="23"/>
      <c r="G19" s="23"/>
      <c r="H19" s="23"/>
      <c r="I19" s="23"/>
      <c r="J19" s="23"/>
    </row>
    <row r="20" spans="1:10">
      <c r="A20" s="12"/>
      <c r="B20" s="32"/>
      <c r="C20" s="32"/>
      <c r="D20" s="23"/>
      <c r="E20" s="23"/>
      <c r="F20" s="23"/>
      <c r="G20" s="23"/>
      <c r="H20" s="23"/>
      <c r="I20" s="23"/>
      <c r="J20" s="23"/>
    </row>
    <row r="21" spans="1:10">
      <c r="A21" s="12"/>
      <c r="B21" s="32"/>
      <c r="C21" s="32"/>
      <c r="D21" s="23"/>
      <c r="E21" s="23"/>
      <c r="F21" s="23"/>
      <c r="G21" s="23"/>
      <c r="H21" s="23"/>
      <c r="I21" s="23"/>
      <c r="J21" s="23"/>
    </row>
    <row r="22" spans="1:10" ht="15.75" customHeight="1">
      <c r="A22" s="15" t="s">
        <v>12</v>
      </c>
      <c r="B22" s="15"/>
      <c r="C22" s="15"/>
      <c r="D22" s="15"/>
      <c r="E22" s="15"/>
      <c r="F22" s="15"/>
      <c r="G22" s="15"/>
      <c r="I22" s="643" t="s">
        <v>13</v>
      </c>
      <c r="J22" s="643"/>
    </row>
    <row r="23" spans="1:10" ht="12.75" customHeight="1">
      <c r="A23" s="645" t="s">
        <v>14</v>
      </c>
      <c r="B23" s="645"/>
      <c r="C23" s="645"/>
      <c r="D23" s="645"/>
      <c r="E23" s="645"/>
      <c r="F23" s="645"/>
      <c r="G23" s="645"/>
      <c r="H23" s="645"/>
      <c r="I23" s="645"/>
      <c r="J23" s="645"/>
    </row>
    <row r="24" spans="1:10" ht="12.75" customHeight="1">
      <c r="A24" s="645" t="s">
        <v>20</v>
      </c>
      <c r="B24" s="645"/>
      <c r="C24" s="645"/>
      <c r="D24" s="645"/>
      <c r="E24" s="645"/>
      <c r="F24" s="645"/>
      <c r="G24" s="645"/>
      <c r="H24" s="645"/>
      <c r="I24" s="645"/>
      <c r="J24" s="645"/>
    </row>
    <row r="25" spans="1:10">
      <c r="A25" s="15"/>
      <c r="B25" s="15"/>
      <c r="C25" s="15"/>
      <c r="E25" s="15"/>
      <c r="H25" s="630" t="s">
        <v>85</v>
      </c>
      <c r="I25" s="630"/>
      <c r="J25" s="630"/>
    </row>
    <row r="29" spans="1:10">
      <c r="A29" s="725"/>
      <c r="B29" s="725"/>
      <c r="C29" s="725"/>
      <c r="D29" s="725"/>
      <c r="E29" s="725"/>
      <c r="F29" s="725"/>
      <c r="G29" s="725"/>
      <c r="H29" s="725"/>
      <c r="I29" s="725"/>
      <c r="J29" s="725"/>
    </row>
    <row r="31" spans="1:10">
      <c r="A31" s="725"/>
      <c r="B31" s="725"/>
      <c r="C31" s="725"/>
      <c r="D31" s="725"/>
      <c r="E31" s="725"/>
      <c r="F31" s="725"/>
      <c r="G31" s="725"/>
      <c r="H31" s="725"/>
      <c r="I31" s="725"/>
      <c r="J31" s="725"/>
    </row>
  </sheetData>
  <mergeCells count="17"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  <mergeCell ref="C12:J18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1"/>
  <sheetViews>
    <sheetView zoomScaleSheetLayoutView="78" workbookViewId="0">
      <selection activeCell="H8" sqref="H8:J8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631"/>
      <c r="F1" s="631"/>
      <c r="G1" s="631"/>
      <c r="H1" s="631"/>
      <c r="I1" s="631"/>
      <c r="J1" s="149" t="s">
        <v>449</v>
      </c>
    </row>
    <row r="2" spans="1:16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6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16" customFormat="1" ht="14.25" customHeight="1"/>
    <row r="5" spans="1:16" ht="31.5" customHeight="1">
      <c r="A5" s="715" t="s">
        <v>687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630" t="s">
        <v>893</v>
      </c>
      <c r="B8" s="630"/>
      <c r="C8" s="33"/>
      <c r="H8" s="719" t="s">
        <v>897</v>
      </c>
      <c r="I8" s="719"/>
      <c r="J8" s="719"/>
    </row>
    <row r="9" spans="1:16">
      <c r="A9" s="609" t="s">
        <v>2</v>
      </c>
      <c r="B9" s="609" t="s">
        <v>3</v>
      </c>
      <c r="C9" s="595" t="s">
        <v>682</v>
      </c>
      <c r="D9" s="605"/>
      <c r="E9" s="605"/>
      <c r="F9" s="596"/>
      <c r="G9" s="595" t="s">
        <v>106</v>
      </c>
      <c r="H9" s="605"/>
      <c r="I9" s="605"/>
      <c r="J9" s="596"/>
      <c r="O9" s="20"/>
      <c r="P9" s="23"/>
    </row>
    <row r="10" spans="1:16" ht="53.25" customHeight="1">
      <c r="A10" s="609"/>
      <c r="B10" s="609"/>
      <c r="C10" s="5" t="s">
        <v>190</v>
      </c>
      <c r="D10" s="5" t="s">
        <v>17</v>
      </c>
      <c r="E10" s="268" t="s">
        <v>380</v>
      </c>
      <c r="F10" s="7" t="s">
        <v>208</v>
      </c>
      <c r="G10" s="5" t="s">
        <v>190</v>
      </c>
      <c r="H10" s="27" t="s">
        <v>18</v>
      </c>
      <c r="I10" s="112" t="s">
        <v>116</v>
      </c>
      <c r="J10" s="5" t="s">
        <v>209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6">
      <c r="A12" s="19">
        <v>1</v>
      </c>
      <c r="B12" s="31" t="s">
        <v>831</v>
      </c>
      <c r="C12" s="726" t="s">
        <v>837</v>
      </c>
      <c r="D12" s="727"/>
      <c r="E12" s="727"/>
      <c r="F12" s="727"/>
      <c r="G12" s="727"/>
      <c r="H12" s="727"/>
      <c r="I12" s="727"/>
      <c r="J12" s="728"/>
    </row>
    <row r="13" spans="1:16">
      <c r="A13" s="19">
        <v>2</v>
      </c>
      <c r="B13" s="31" t="s">
        <v>832</v>
      </c>
      <c r="C13" s="729"/>
      <c r="D13" s="730"/>
      <c r="E13" s="730"/>
      <c r="F13" s="730"/>
      <c r="G13" s="730"/>
      <c r="H13" s="730"/>
      <c r="I13" s="730"/>
      <c r="J13" s="731"/>
    </row>
    <row r="14" spans="1:16">
      <c r="A14" s="19">
        <v>3</v>
      </c>
      <c r="B14" s="31" t="s">
        <v>833</v>
      </c>
      <c r="C14" s="729"/>
      <c r="D14" s="730"/>
      <c r="E14" s="730"/>
      <c r="F14" s="730"/>
      <c r="G14" s="730"/>
      <c r="H14" s="730"/>
      <c r="I14" s="730"/>
      <c r="J14" s="731"/>
    </row>
    <row r="15" spans="1:16">
      <c r="A15" s="19">
        <v>4</v>
      </c>
      <c r="B15" s="31" t="s">
        <v>834</v>
      </c>
      <c r="C15" s="729"/>
      <c r="D15" s="730"/>
      <c r="E15" s="730"/>
      <c r="F15" s="730"/>
      <c r="G15" s="730"/>
      <c r="H15" s="730"/>
      <c r="I15" s="730"/>
      <c r="J15" s="731"/>
    </row>
    <row r="16" spans="1:16">
      <c r="A16" s="19">
        <v>5</v>
      </c>
      <c r="B16" s="31" t="s">
        <v>835</v>
      </c>
      <c r="C16" s="729"/>
      <c r="D16" s="730"/>
      <c r="E16" s="730"/>
      <c r="F16" s="730"/>
      <c r="G16" s="730"/>
      <c r="H16" s="730"/>
      <c r="I16" s="730"/>
      <c r="J16" s="731"/>
    </row>
    <row r="17" spans="1:10">
      <c r="A17" s="19">
        <v>6</v>
      </c>
      <c r="B17" s="31" t="s">
        <v>836</v>
      </c>
      <c r="C17" s="729"/>
      <c r="D17" s="730"/>
      <c r="E17" s="730"/>
      <c r="F17" s="730"/>
      <c r="G17" s="730"/>
      <c r="H17" s="730"/>
      <c r="I17" s="730"/>
      <c r="J17" s="731"/>
    </row>
    <row r="18" spans="1:10">
      <c r="A18" s="19">
        <v>7</v>
      </c>
      <c r="B18" s="31" t="s">
        <v>19</v>
      </c>
      <c r="C18" s="732"/>
      <c r="D18" s="733"/>
      <c r="E18" s="733"/>
      <c r="F18" s="733"/>
      <c r="G18" s="733"/>
      <c r="H18" s="733"/>
      <c r="I18" s="733"/>
      <c r="J18" s="734"/>
    </row>
    <row r="19" spans="1:10">
      <c r="A19" s="12"/>
      <c r="B19" s="32"/>
      <c r="C19" s="32"/>
      <c r="D19" s="23"/>
      <c r="E19" s="23"/>
      <c r="F19" s="23"/>
      <c r="G19" s="23"/>
      <c r="H19" s="23"/>
      <c r="I19" s="23"/>
      <c r="J19" s="23"/>
    </row>
    <row r="20" spans="1:10">
      <c r="A20" s="12"/>
      <c r="B20" s="32"/>
      <c r="C20" s="32"/>
      <c r="D20" s="23"/>
      <c r="E20" s="23"/>
      <c r="F20" s="23"/>
      <c r="G20" s="23"/>
      <c r="H20" s="23"/>
      <c r="I20" s="23"/>
      <c r="J20" s="23"/>
    </row>
    <row r="21" spans="1:10">
      <c r="A21" s="12"/>
      <c r="B21" s="32"/>
      <c r="C21" s="32"/>
      <c r="D21" s="23"/>
      <c r="E21" s="23"/>
      <c r="F21" s="23"/>
      <c r="G21" s="23"/>
      <c r="H21" s="23"/>
      <c r="I21" s="23"/>
      <c r="J21" s="23"/>
    </row>
    <row r="22" spans="1:10" ht="15.75" customHeight="1">
      <c r="A22" s="15" t="s">
        <v>12</v>
      </c>
      <c r="B22" s="15"/>
      <c r="C22" s="15"/>
      <c r="D22" s="15"/>
      <c r="E22" s="15"/>
      <c r="F22" s="15"/>
      <c r="G22" s="15"/>
      <c r="I22" s="643" t="s">
        <v>13</v>
      </c>
      <c r="J22" s="643"/>
    </row>
    <row r="23" spans="1:10" ht="12.75" customHeight="1">
      <c r="A23" s="645" t="s">
        <v>14</v>
      </c>
      <c r="B23" s="645"/>
      <c r="C23" s="645"/>
      <c r="D23" s="645"/>
      <c r="E23" s="645"/>
      <c r="F23" s="645"/>
      <c r="G23" s="645"/>
      <c r="H23" s="645"/>
      <c r="I23" s="645"/>
      <c r="J23" s="645"/>
    </row>
    <row r="24" spans="1:10" ht="12.75" customHeight="1">
      <c r="A24" s="645" t="s">
        <v>20</v>
      </c>
      <c r="B24" s="645"/>
      <c r="C24" s="645"/>
      <c r="D24" s="645"/>
      <c r="E24" s="645"/>
      <c r="F24" s="645"/>
      <c r="G24" s="645"/>
      <c r="H24" s="645"/>
      <c r="I24" s="645"/>
      <c r="J24" s="645"/>
    </row>
    <row r="25" spans="1:10">
      <c r="A25" s="15"/>
      <c r="B25" s="15"/>
      <c r="C25" s="15"/>
      <c r="E25" s="15"/>
      <c r="H25" s="630" t="s">
        <v>85</v>
      </c>
      <c r="I25" s="630"/>
      <c r="J25" s="630"/>
    </row>
    <row r="29" spans="1:10">
      <c r="A29" s="725"/>
      <c r="B29" s="725"/>
      <c r="C29" s="725"/>
      <c r="D29" s="725"/>
      <c r="E29" s="725"/>
      <c r="F29" s="725"/>
      <c r="G29" s="725"/>
      <c r="H29" s="725"/>
      <c r="I29" s="725"/>
      <c r="J29" s="725"/>
    </row>
    <row r="31" spans="1:10">
      <c r="A31" s="725"/>
      <c r="B31" s="725"/>
      <c r="C31" s="725"/>
      <c r="D31" s="725"/>
      <c r="E31" s="725"/>
      <c r="F31" s="725"/>
      <c r="G31" s="725"/>
      <c r="H31" s="725"/>
      <c r="I31" s="725"/>
      <c r="J31" s="725"/>
    </row>
  </sheetData>
  <mergeCells count="17"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  <mergeCell ref="C12:J18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view="pageBreakPreview" topLeftCell="A3" zoomScale="110" zoomScaleSheetLayoutView="110" workbookViewId="0">
      <selection activeCell="H16" sqref="H16"/>
    </sheetView>
  </sheetViews>
  <sheetFormatPr defaultColWidth="9.140625" defaultRowHeight="12.75"/>
  <cols>
    <col min="1" max="1" width="6.7109375" style="16" customWidth="1"/>
    <col min="2" max="2" width="11.5703125" style="16" customWidth="1"/>
    <col min="3" max="3" width="12" style="16" customWidth="1"/>
    <col min="4" max="4" width="10.42578125" style="16" customWidth="1"/>
    <col min="5" max="5" width="10.140625" style="16" customWidth="1"/>
    <col min="6" max="6" width="13" style="16" customWidth="1"/>
    <col min="7" max="7" width="15.140625" style="16" customWidth="1"/>
    <col min="8" max="8" width="12.42578125" style="16" customWidth="1"/>
    <col min="9" max="9" width="12.140625" style="16" customWidth="1"/>
    <col min="10" max="10" width="11.7109375" style="16" customWidth="1"/>
    <col min="11" max="11" width="12" style="16" customWidth="1"/>
    <col min="12" max="12" width="14.140625" style="16" customWidth="1"/>
    <col min="13" max="16384" width="9.140625" style="16"/>
  </cols>
  <sheetData>
    <row r="1" spans="1:18" customFormat="1" ht="15">
      <c r="D1" s="37"/>
      <c r="E1" s="37"/>
      <c r="F1" s="37"/>
      <c r="G1" s="37"/>
      <c r="H1" s="37"/>
      <c r="I1" s="37"/>
      <c r="J1" s="37"/>
      <c r="K1" s="37"/>
      <c r="L1" s="735" t="s">
        <v>64</v>
      </c>
      <c r="M1" s="735"/>
      <c r="N1" s="44"/>
      <c r="O1" s="44"/>
    </row>
    <row r="2" spans="1:18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46"/>
      <c r="N2" s="46"/>
      <c r="O2" s="46"/>
    </row>
    <row r="3" spans="1:18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45"/>
      <c r="N3" s="45"/>
      <c r="O3" s="45"/>
    </row>
    <row r="4" spans="1:18" customFormat="1" ht="10.5" customHeight="1"/>
    <row r="5" spans="1:18" ht="19.5" customHeight="1">
      <c r="A5" s="715" t="s">
        <v>767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</row>
    <row r="6" spans="1: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8">
      <c r="A7" s="630" t="s">
        <v>893</v>
      </c>
      <c r="B7" s="630"/>
      <c r="F7" s="736" t="s">
        <v>21</v>
      </c>
      <c r="G7" s="736"/>
      <c r="H7" s="736"/>
      <c r="I7" s="736"/>
      <c r="J7" s="736"/>
      <c r="K7" s="736"/>
      <c r="L7" s="736"/>
    </row>
    <row r="8" spans="1:18">
      <c r="A8" s="15"/>
      <c r="F8" s="17"/>
      <c r="G8" s="107"/>
      <c r="H8" s="107"/>
      <c r="I8" s="737" t="s">
        <v>898</v>
      </c>
      <c r="J8" s="737"/>
      <c r="K8" s="737"/>
      <c r="L8" s="737"/>
    </row>
    <row r="9" spans="1:18" s="15" customFormat="1">
      <c r="A9" s="609" t="s">
        <v>2</v>
      </c>
      <c r="B9" s="609" t="s">
        <v>3</v>
      </c>
      <c r="C9" s="606" t="s">
        <v>22</v>
      </c>
      <c r="D9" s="607"/>
      <c r="E9" s="607"/>
      <c r="F9" s="607"/>
      <c r="G9" s="607"/>
      <c r="H9" s="606" t="s">
        <v>43</v>
      </c>
      <c r="I9" s="607"/>
      <c r="J9" s="607"/>
      <c r="K9" s="607"/>
      <c r="L9" s="607"/>
      <c r="Q9" s="31"/>
      <c r="R9" s="32"/>
    </row>
    <row r="10" spans="1:18" s="15" customFormat="1" ht="77.45" customHeight="1">
      <c r="A10" s="609"/>
      <c r="B10" s="609"/>
      <c r="C10" s="452" t="s">
        <v>919</v>
      </c>
      <c r="D10" s="5" t="s">
        <v>689</v>
      </c>
      <c r="E10" s="5" t="s">
        <v>71</v>
      </c>
      <c r="F10" s="5" t="s">
        <v>72</v>
      </c>
      <c r="G10" s="330" t="s">
        <v>768</v>
      </c>
      <c r="H10" s="452" t="s">
        <v>920</v>
      </c>
      <c r="I10" s="5" t="s">
        <v>689</v>
      </c>
      <c r="J10" s="5" t="s">
        <v>71</v>
      </c>
      <c r="K10" s="5" t="s">
        <v>72</v>
      </c>
      <c r="L10" s="330" t="s">
        <v>769</v>
      </c>
    </row>
    <row r="11" spans="1:18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ht="19.899999999999999" customHeight="1">
      <c r="A12" s="19">
        <v>1</v>
      </c>
      <c r="B12" s="31" t="s">
        <v>831</v>
      </c>
      <c r="C12" s="399">
        <v>1256.19</v>
      </c>
      <c r="D12" s="399">
        <v>-29.57</v>
      </c>
      <c r="E12" s="399">
        <v>1256</v>
      </c>
      <c r="F12" s="399">
        <v>1114.22</v>
      </c>
      <c r="G12" s="399">
        <f t="shared" ref="G12:G17" si="0">D12+E12-F12</f>
        <v>112.21000000000004</v>
      </c>
      <c r="H12" s="399">
        <v>1240.9100000000001</v>
      </c>
      <c r="I12" s="399">
        <v>-55.53</v>
      </c>
      <c r="J12" s="433">
        <v>1240.81</v>
      </c>
      <c r="K12" s="433">
        <v>1041.9100000000001</v>
      </c>
      <c r="L12" s="399">
        <f>I12+J12-K12</f>
        <v>143.36999999999989</v>
      </c>
    </row>
    <row r="13" spans="1:18" ht="19.899999999999999" customHeight="1">
      <c r="A13" s="19">
        <v>2</v>
      </c>
      <c r="B13" s="31" t="s">
        <v>832</v>
      </c>
      <c r="C13" s="399">
        <v>2324.3000000000002</v>
      </c>
      <c r="D13" s="399">
        <v>-110.71</v>
      </c>
      <c r="E13" s="399">
        <v>2324.1999999999998</v>
      </c>
      <c r="F13" s="399">
        <v>2103.69</v>
      </c>
      <c r="G13" s="399">
        <f t="shared" si="0"/>
        <v>109.79999999999973</v>
      </c>
      <c r="H13" s="399">
        <v>2299.14</v>
      </c>
      <c r="I13" s="399">
        <v>-61.92</v>
      </c>
      <c r="J13" s="433">
        <v>2299</v>
      </c>
      <c r="K13" s="433">
        <v>1955.26</v>
      </c>
      <c r="L13" s="399">
        <f t="shared" ref="L13:L17" si="1">I13+J13-K13</f>
        <v>281.81999999999994</v>
      </c>
    </row>
    <row r="14" spans="1:18" ht="19.899999999999999" customHeight="1">
      <c r="A14" s="19">
        <v>3</v>
      </c>
      <c r="B14" s="31" t="s">
        <v>833</v>
      </c>
      <c r="C14" s="399">
        <v>1900.4</v>
      </c>
      <c r="D14" s="399">
        <v>141.24</v>
      </c>
      <c r="E14" s="399">
        <v>1900.4</v>
      </c>
      <c r="F14" s="399">
        <v>1595.85</v>
      </c>
      <c r="G14" s="399">
        <f t="shared" si="0"/>
        <v>445.79000000000019</v>
      </c>
      <c r="H14" s="399">
        <v>1883.34</v>
      </c>
      <c r="I14" s="399">
        <v>255.55</v>
      </c>
      <c r="J14" s="433">
        <v>1883.34</v>
      </c>
      <c r="K14" s="433">
        <v>1594.4</v>
      </c>
      <c r="L14" s="399">
        <f t="shared" si="1"/>
        <v>544.48999999999978</v>
      </c>
    </row>
    <row r="15" spans="1:18" ht="19.899999999999999" customHeight="1">
      <c r="A15" s="19">
        <v>4</v>
      </c>
      <c r="B15" s="31" t="s">
        <v>834</v>
      </c>
      <c r="C15" s="399">
        <v>1243.5999999999999</v>
      </c>
      <c r="D15" s="399">
        <v>208.05</v>
      </c>
      <c r="E15" s="399">
        <v>1105.5</v>
      </c>
      <c r="F15" s="399">
        <v>1051.23</v>
      </c>
      <c r="G15" s="399">
        <f t="shared" si="0"/>
        <v>262.31999999999994</v>
      </c>
      <c r="H15" s="399">
        <v>1231.08</v>
      </c>
      <c r="I15" s="399">
        <v>183.8</v>
      </c>
      <c r="J15" s="433">
        <v>1096.5</v>
      </c>
      <c r="K15" s="433">
        <v>1051.23</v>
      </c>
      <c r="L15" s="399">
        <f t="shared" si="1"/>
        <v>229.06999999999994</v>
      </c>
    </row>
    <row r="16" spans="1:18" ht="19.899999999999999" customHeight="1">
      <c r="A16" s="19">
        <v>5</v>
      </c>
      <c r="B16" s="31" t="s">
        <v>835</v>
      </c>
      <c r="C16" s="399">
        <v>87.48</v>
      </c>
      <c r="D16" s="399">
        <v>20.16</v>
      </c>
      <c r="E16" s="399">
        <v>87.48</v>
      </c>
      <c r="F16" s="399">
        <v>94.39</v>
      </c>
      <c r="G16" s="399">
        <f t="shared" si="0"/>
        <v>13.25</v>
      </c>
      <c r="H16" s="399">
        <v>86.58</v>
      </c>
      <c r="I16" s="399">
        <v>20.149999999999999</v>
      </c>
      <c r="J16" s="433">
        <v>86.58</v>
      </c>
      <c r="K16" s="433">
        <v>92.21</v>
      </c>
      <c r="L16" s="399">
        <f t="shared" si="1"/>
        <v>14.519999999999996</v>
      </c>
    </row>
    <row r="17" spans="1:12" ht="19.899999999999999" customHeight="1">
      <c r="A17" s="19">
        <v>6</v>
      </c>
      <c r="B17" s="31" t="s">
        <v>836</v>
      </c>
      <c r="C17" s="399">
        <v>11.55</v>
      </c>
      <c r="D17" s="399">
        <v>4.5</v>
      </c>
      <c r="E17" s="399">
        <v>11.55</v>
      </c>
      <c r="F17" s="399">
        <v>12.75</v>
      </c>
      <c r="G17" s="399">
        <f t="shared" si="0"/>
        <v>3.3000000000000007</v>
      </c>
      <c r="H17" s="399">
        <v>11.45</v>
      </c>
      <c r="I17" s="399">
        <v>4.34</v>
      </c>
      <c r="J17" s="433">
        <v>11.45</v>
      </c>
      <c r="K17" s="433">
        <v>12.75</v>
      </c>
      <c r="L17" s="399">
        <f t="shared" si="1"/>
        <v>3.0399999999999991</v>
      </c>
    </row>
    <row r="18" spans="1:12" ht="19.899999999999999" customHeight="1">
      <c r="A18" s="19">
        <v>7</v>
      </c>
      <c r="B18" s="31" t="s">
        <v>19</v>
      </c>
      <c r="C18" s="386">
        <f t="shared" ref="C18:K18" si="2">SUM(C12:C17)</f>
        <v>6823.5199999999995</v>
      </c>
      <c r="D18" s="386">
        <f t="shared" si="2"/>
        <v>233.67000000000002</v>
      </c>
      <c r="E18" s="386">
        <f t="shared" si="2"/>
        <v>6685.13</v>
      </c>
      <c r="F18" s="386">
        <f t="shared" si="2"/>
        <v>5972.13</v>
      </c>
      <c r="G18" s="386">
        <f t="shared" si="2"/>
        <v>946.66999999999985</v>
      </c>
      <c r="H18" s="386">
        <f t="shared" si="2"/>
        <v>6752.5</v>
      </c>
      <c r="I18" s="386">
        <f t="shared" si="2"/>
        <v>346.39</v>
      </c>
      <c r="J18" s="386">
        <f t="shared" si="2"/>
        <v>6617.6799999999994</v>
      </c>
      <c r="K18" s="386">
        <f t="shared" si="2"/>
        <v>5747.7599999999993</v>
      </c>
      <c r="L18" s="386">
        <f>I18+J18-K18</f>
        <v>1216.3100000000004</v>
      </c>
    </row>
    <row r="19" spans="1:12">
      <c r="A19" s="22" t="s">
        <v>770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" customHeight="1">
      <c r="A21" s="645" t="s">
        <v>13</v>
      </c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</row>
    <row r="22" spans="1:12">
      <c r="A22" s="645" t="s">
        <v>14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</row>
    <row r="23" spans="1:12">
      <c r="A23" s="645" t="s">
        <v>20</v>
      </c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</row>
    <row r="24" spans="1:12">
      <c r="A24" s="15" t="s">
        <v>23</v>
      </c>
      <c r="B24" s="15"/>
      <c r="C24" s="15"/>
      <c r="D24" s="15"/>
      <c r="E24" s="15"/>
      <c r="F24" s="15"/>
      <c r="J24" s="630" t="s">
        <v>85</v>
      </c>
      <c r="K24" s="630"/>
      <c r="L24" s="630"/>
    </row>
    <row r="25" spans="1:12">
      <c r="A25" s="15"/>
    </row>
    <row r="26" spans="1:12">
      <c r="A26" s="716"/>
      <c r="B26" s="716"/>
      <c r="C26" s="716"/>
      <c r="D26" s="716"/>
      <c r="E26" s="716"/>
      <c r="F26" s="716"/>
      <c r="G26" s="716"/>
      <c r="H26" s="716"/>
      <c r="I26" s="716"/>
      <c r="J26" s="716"/>
      <c r="K26" s="716"/>
      <c r="L26" s="716"/>
    </row>
    <row r="27" spans="1:12">
      <c r="D27" s="16">
        <f>14156.08/2</f>
        <v>7078.04</v>
      </c>
    </row>
  </sheetData>
  <mergeCells count="16">
    <mergeCell ref="A23:L23"/>
    <mergeCell ref="A26:L26"/>
    <mergeCell ref="F7:L7"/>
    <mergeCell ref="A9:A10"/>
    <mergeCell ref="B9:B10"/>
    <mergeCell ref="A21:L21"/>
    <mergeCell ref="J24:L24"/>
    <mergeCell ref="A22:L22"/>
    <mergeCell ref="C9:G9"/>
    <mergeCell ref="H9:L9"/>
    <mergeCell ref="I8:L8"/>
    <mergeCell ref="L1:M1"/>
    <mergeCell ref="A3:L3"/>
    <mergeCell ref="A2:L2"/>
    <mergeCell ref="A5:L5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topLeftCell="A19" zoomScale="120" zoomScaleSheetLayoutView="120" workbookViewId="0">
      <selection activeCell="C9" sqref="C9"/>
    </sheetView>
  </sheetViews>
  <sheetFormatPr defaultRowHeight="12.75"/>
  <cols>
    <col min="1" max="1" width="8.7109375" customWidth="1"/>
    <col min="2" max="2" width="11" customWidth="1"/>
    <col min="3" max="3" width="114.5703125" customWidth="1"/>
  </cols>
  <sheetData>
    <row r="1" spans="1:7" ht="21.75" customHeight="1">
      <c r="A1" s="592" t="s">
        <v>573</v>
      </c>
      <c r="B1" s="592"/>
      <c r="C1" s="592"/>
      <c r="D1" s="592"/>
      <c r="E1" s="309"/>
      <c r="F1" s="309"/>
      <c r="G1" s="309"/>
    </row>
    <row r="2" spans="1:7">
      <c r="A2" s="3" t="s">
        <v>75</v>
      </c>
      <c r="B2" s="3" t="s">
        <v>574</v>
      </c>
      <c r="C2" s="3" t="s">
        <v>575</v>
      </c>
    </row>
    <row r="3" spans="1:7">
      <c r="A3" s="8">
        <v>1</v>
      </c>
      <c r="B3" s="310" t="s">
        <v>576</v>
      </c>
      <c r="C3" s="310" t="s">
        <v>807</v>
      </c>
    </row>
    <row r="4" spans="1:7">
      <c r="A4" s="8">
        <v>2</v>
      </c>
      <c r="B4" s="310" t="s">
        <v>577</v>
      </c>
      <c r="C4" s="310" t="s">
        <v>808</v>
      </c>
    </row>
    <row r="5" spans="1:7">
      <c r="A5" s="8">
        <v>3</v>
      </c>
      <c r="B5" s="310" t="s">
        <v>578</v>
      </c>
      <c r="C5" s="310" t="s">
        <v>809</v>
      </c>
    </row>
    <row r="6" spans="1:7">
      <c r="A6" s="8">
        <v>4</v>
      </c>
      <c r="B6" s="310" t="s">
        <v>579</v>
      </c>
      <c r="C6" s="310" t="s">
        <v>810</v>
      </c>
    </row>
    <row r="7" spans="1:7">
      <c r="A7" s="8">
        <v>5</v>
      </c>
      <c r="B7" s="310" t="s">
        <v>580</v>
      </c>
      <c r="C7" s="310" t="s">
        <v>811</v>
      </c>
    </row>
    <row r="8" spans="1:7">
      <c r="A8" s="8">
        <v>6</v>
      </c>
      <c r="B8" s="310" t="s">
        <v>581</v>
      </c>
      <c r="C8" s="310" t="s">
        <v>812</v>
      </c>
    </row>
    <row r="9" spans="1:7">
      <c r="A9" s="8">
        <v>7</v>
      </c>
      <c r="B9" s="310" t="s">
        <v>582</v>
      </c>
      <c r="C9" s="310" t="s">
        <v>813</v>
      </c>
    </row>
    <row r="10" spans="1:7">
      <c r="A10" s="8">
        <v>8</v>
      </c>
      <c r="B10" s="310" t="s">
        <v>583</v>
      </c>
      <c r="C10" s="310" t="s">
        <v>814</v>
      </c>
    </row>
    <row r="11" spans="1:7">
      <c r="A11" s="8">
        <v>9</v>
      </c>
      <c r="B11" s="310" t="s">
        <v>584</v>
      </c>
      <c r="C11" s="310" t="s">
        <v>585</v>
      </c>
    </row>
    <row r="12" spans="1:7">
      <c r="A12" s="8">
        <v>10</v>
      </c>
      <c r="B12" s="310" t="s">
        <v>801</v>
      </c>
      <c r="C12" s="310" t="s">
        <v>802</v>
      </c>
    </row>
    <row r="13" spans="1:7">
      <c r="A13" s="8">
        <v>11</v>
      </c>
      <c r="B13" s="310" t="s">
        <v>586</v>
      </c>
      <c r="C13" s="310" t="s">
        <v>815</v>
      </c>
    </row>
    <row r="14" spans="1:7">
      <c r="A14" s="8">
        <v>12</v>
      </c>
      <c r="B14" s="310" t="s">
        <v>587</v>
      </c>
      <c r="C14" s="310" t="s">
        <v>816</v>
      </c>
    </row>
    <row r="15" spans="1:7">
      <c r="A15" s="8">
        <v>13</v>
      </c>
      <c r="B15" s="310" t="s">
        <v>588</v>
      </c>
      <c r="C15" s="310" t="s">
        <v>817</v>
      </c>
    </row>
    <row r="16" spans="1:7">
      <c r="A16" s="8">
        <v>14</v>
      </c>
      <c r="B16" s="310" t="s">
        <v>589</v>
      </c>
      <c r="C16" s="310" t="s">
        <v>818</v>
      </c>
    </row>
    <row r="17" spans="1:3">
      <c r="A17" s="8">
        <v>15</v>
      </c>
      <c r="B17" s="310" t="s">
        <v>590</v>
      </c>
      <c r="C17" s="310" t="s">
        <v>806</v>
      </c>
    </row>
    <row r="18" spans="1:3">
      <c r="A18" s="8">
        <v>16</v>
      </c>
      <c r="B18" s="310" t="s">
        <v>591</v>
      </c>
      <c r="C18" s="310" t="s">
        <v>819</v>
      </c>
    </row>
    <row r="19" spans="1:3">
      <c r="A19" s="8">
        <v>17</v>
      </c>
      <c r="B19" s="310" t="s">
        <v>592</v>
      </c>
      <c r="C19" s="310" t="s">
        <v>820</v>
      </c>
    </row>
    <row r="20" spans="1:3">
      <c r="A20" s="8">
        <v>18</v>
      </c>
      <c r="B20" s="310" t="s">
        <v>593</v>
      </c>
      <c r="C20" s="310" t="s">
        <v>821</v>
      </c>
    </row>
    <row r="21" spans="1:3">
      <c r="A21" s="8">
        <v>19</v>
      </c>
      <c r="B21" s="310" t="s">
        <v>594</v>
      </c>
      <c r="C21" s="310" t="s">
        <v>822</v>
      </c>
    </row>
    <row r="22" spans="1:3">
      <c r="A22" s="8">
        <v>20</v>
      </c>
      <c r="B22" s="310" t="s">
        <v>595</v>
      </c>
      <c r="C22" s="310" t="s">
        <v>823</v>
      </c>
    </row>
    <row r="23" spans="1:3">
      <c r="A23" s="8">
        <v>21</v>
      </c>
      <c r="B23" s="310" t="s">
        <v>596</v>
      </c>
      <c r="C23" s="310" t="s">
        <v>824</v>
      </c>
    </row>
    <row r="24" spans="1:3">
      <c r="A24" s="8">
        <v>22</v>
      </c>
      <c r="B24" s="310" t="s">
        <v>597</v>
      </c>
      <c r="C24" s="310" t="s">
        <v>598</v>
      </c>
    </row>
    <row r="25" spans="1:3">
      <c r="A25" s="8">
        <v>23</v>
      </c>
      <c r="B25" s="310" t="s">
        <v>599</v>
      </c>
      <c r="C25" s="310" t="s">
        <v>600</v>
      </c>
    </row>
    <row r="26" spans="1:3">
      <c r="A26" s="8">
        <v>24</v>
      </c>
      <c r="B26" s="310" t="s">
        <v>601</v>
      </c>
      <c r="C26" s="310" t="s">
        <v>825</v>
      </c>
    </row>
    <row r="27" spans="1:3">
      <c r="A27" s="8">
        <v>25</v>
      </c>
      <c r="B27" s="310" t="s">
        <v>602</v>
      </c>
      <c r="C27" s="310" t="s">
        <v>826</v>
      </c>
    </row>
    <row r="28" spans="1:3">
      <c r="A28" s="8">
        <v>26</v>
      </c>
      <c r="B28" s="310" t="s">
        <v>603</v>
      </c>
      <c r="C28" s="310" t="s">
        <v>827</v>
      </c>
    </row>
    <row r="29" spans="1:3">
      <c r="A29" s="8">
        <v>27</v>
      </c>
      <c r="B29" s="310" t="s">
        <v>604</v>
      </c>
      <c r="C29" s="310" t="s">
        <v>605</v>
      </c>
    </row>
    <row r="30" spans="1:3">
      <c r="A30" s="8">
        <v>28</v>
      </c>
      <c r="B30" s="310" t="s">
        <v>606</v>
      </c>
      <c r="C30" s="310" t="s">
        <v>607</v>
      </c>
    </row>
    <row r="31" spans="1:3">
      <c r="A31" s="8">
        <v>29</v>
      </c>
      <c r="B31" s="310" t="s">
        <v>608</v>
      </c>
      <c r="C31" s="310" t="s">
        <v>609</v>
      </c>
    </row>
    <row r="32" spans="1:3">
      <c r="A32" s="8">
        <v>30</v>
      </c>
      <c r="B32" s="310" t="s">
        <v>800</v>
      </c>
      <c r="C32" s="310" t="s">
        <v>799</v>
      </c>
    </row>
    <row r="33" spans="1:3">
      <c r="A33" s="8">
        <v>31</v>
      </c>
      <c r="B33" s="310" t="s">
        <v>610</v>
      </c>
      <c r="C33" s="310" t="s">
        <v>611</v>
      </c>
    </row>
    <row r="34" spans="1:3">
      <c r="A34" s="8">
        <v>32</v>
      </c>
      <c r="B34" s="310" t="s">
        <v>612</v>
      </c>
      <c r="C34" s="310" t="s">
        <v>611</v>
      </c>
    </row>
    <row r="35" spans="1:3">
      <c r="A35" s="8">
        <v>33</v>
      </c>
      <c r="B35" s="310" t="s">
        <v>613</v>
      </c>
      <c r="C35" s="310" t="s">
        <v>614</v>
      </c>
    </row>
    <row r="36" spans="1:3">
      <c r="A36" s="8">
        <v>34</v>
      </c>
      <c r="B36" s="310" t="s">
        <v>615</v>
      </c>
      <c r="C36" s="310" t="s">
        <v>616</v>
      </c>
    </row>
    <row r="37" spans="1:3">
      <c r="A37" s="8">
        <v>35</v>
      </c>
      <c r="B37" s="310" t="s">
        <v>617</v>
      </c>
      <c r="C37" s="310" t="s">
        <v>618</v>
      </c>
    </row>
    <row r="38" spans="1:3">
      <c r="A38" s="8">
        <v>36</v>
      </c>
      <c r="B38" s="310" t="s">
        <v>619</v>
      </c>
      <c r="C38" s="310" t="s">
        <v>620</v>
      </c>
    </row>
    <row r="39" spans="1:3">
      <c r="A39" s="8">
        <v>37</v>
      </c>
      <c r="B39" s="310" t="s">
        <v>621</v>
      </c>
      <c r="C39" s="310" t="s">
        <v>622</v>
      </c>
    </row>
    <row r="40" spans="1:3">
      <c r="A40" s="8">
        <v>38</v>
      </c>
      <c r="B40" s="310" t="s">
        <v>623</v>
      </c>
      <c r="C40" s="310" t="s">
        <v>624</v>
      </c>
    </row>
    <row r="41" spans="1:3">
      <c r="A41" s="8">
        <v>39</v>
      </c>
      <c r="B41" s="310" t="s">
        <v>625</v>
      </c>
      <c r="C41" s="310" t="s">
        <v>626</v>
      </c>
    </row>
    <row r="42" spans="1:3">
      <c r="A42" s="8">
        <v>40</v>
      </c>
      <c r="B42" s="310" t="s">
        <v>627</v>
      </c>
      <c r="C42" s="310" t="s">
        <v>828</v>
      </c>
    </row>
    <row r="43" spans="1:3">
      <c r="A43" s="8">
        <v>41</v>
      </c>
      <c r="B43" s="310" t="s">
        <v>628</v>
      </c>
      <c r="C43" s="310" t="s">
        <v>629</v>
      </c>
    </row>
    <row r="44" spans="1:3">
      <c r="A44" s="8">
        <v>42</v>
      </c>
      <c r="B44" s="310" t="s">
        <v>630</v>
      </c>
      <c r="C44" s="310" t="s">
        <v>631</v>
      </c>
    </row>
    <row r="45" spans="1:3">
      <c r="A45" s="8">
        <v>43</v>
      </c>
      <c r="B45" s="310" t="s">
        <v>632</v>
      </c>
      <c r="C45" s="310" t="s">
        <v>633</v>
      </c>
    </row>
    <row r="46" spans="1:3">
      <c r="A46" s="8">
        <v>44</v>
      </c>
      <c r="B46" s="310" t="s">
        <v>634</v>
      </c>
      <c r="C46" s="310" t="s">
        <v>635</v>
      </c>
    </row>
    <row r="47" spans="1:3">
      <c r="A47" s="8">
        <v>45</v>
      </c>
      <c r="B47" s="310" t="s">
        <v>636</v>
      </c>
      <c r="C47" s="310" t="s">
        <v>637</v>
      </c>
    </row>
    <row r="48" spans="1:3">
      <c r="A48" s="8">
        <v>46</v>
      </c>
      <c r="B48" s="310" t="s">
        <v>638</v>
      </c>
      <c r="C48" s="310" t="s">
        <v>829</v>
      </c>
    </row>
    <row r="49" spans="1:3">
      <c r="A49" s="8">
        <v>47</v>
      </c>
      <c r="B49" s="310" t="s">
        <v>639</v>
      </c>
      <c r="C49" s="310" t="s">
        <v>830</v>
      </c>
    </row>
    <row r="50" spans="1:3">
      <c r="A50" s="8">
        <v>48</v>
      </c>
      <c r="B50" s="310" t="s">
        <v>640</v>
      </c>
      <c r="C50" s="310" t="s">
        <v>641</v>
      </c>
    </row>
    <row r="51" spans="1:3">
      <c r="A51" s="8">
        <v>49</v>
      </c>
      <c r="B51" s="310" t="s">
        <v>642</v>
      </c>
      <c r="C51" s="310" t="s">
        <v>643</v>
      </c>
    </row>
    <row r="52" spans="1:3">
      <c r="A52" s="8">
        <v>50</v>
      </c>
      <c r="B52" s="310" t="s">
        <v>644</v>
      </c>
      <c r="C52" s="310" t="s">
        <v>645</v>
      </c>
    </row>
    <row r="53" spans="1:3">
      <c r="A53" s="8">
        <v>51</v>
      </c>
      <c r="B53" s="310" t="s">
        <v>646</v>
      </c>
      <c r="C53" s="310" t="s">
        <v>647</v>
      </c>
    </row>
    <row r="54" spans="1:3">
      <c r="A54" s="8">
        <v>52</v>
      </c>
      <c r="B54" s="310" t="s">
        <v>648</v>
      </c>
      <c r="C54" s="310" t="s">
        <v>649</v>
      </c>
    </row>
    <row r="55" spans="1:3">
      <c r="A55" s="8">
        <v>53</v>
      </c>
      <c r="B55" s="310" t="s">
        <v>650</v>
      </c>
      <c r="C55" s="310" t="s">
        <v>651</v>
      </c>
    </row>
    <row r="56" spans="1:3">
      <c r="A56" s="8">
        <v>54</v>
      </c>
      <c r="B56" s="310" t="s">
        <v>652</v>
      </c>
      <c r="C56" s="310" t="s">
        <v>653</v>
      </c>
    </row>
    <row r="57" spans="1:3">
      <c r="A57" s="8">
        <v>55</v>
      </c>
      <c r="B57" s="310" t="s">
        <v>654</v>
      </c>
      <c r="C57" s="310" t="s">
        <v>655</v>
      </c>
    </row>
    <row r="58" spans="1:3">
      <c r="A58" s="8">
        <v>56</v>
      </c>
      <c r="B58" s="310" t="s">
        <v>656</v>
      </c>
      <c r="C58" s="310" t="s">
        <v>657</v>
      </c>
    </row>
    <row r="59" spans="1:3">
      <c r="A59" s="8">
        <v>57</v>
      </c>
      <c r="B59" s="310" t="s">
        <v>658</v>
      </c>
      <c r="C59" s="310" t="s">
        <v>659</v>
      </c>
    </row>
    <row r="60" spans="1:3">
      <c r="A60" s="8">
        <v>58</v>
      </c>
      <c r="B60" s="310" t="s">
        <v>660</v>
      </c>
      <c r="C60" s="310" t="s">
        <v>661</v>
      </c>
    </row>
    <row r="61" spans="1:3">
      <c r="A61" s="8">
        <v>59</v>
      </c>
      <c r="B61" s="310" t="s">
        <v>662</v>
      </c>
      <c r="C61" s="310" t="s">
        <v>667</v>
      </c>
    </row>
    <row r="62" spans="1:3">
      <c r="A62" s="8">
        <v>60</v>
      </c>
      <c r="B62" s="310" t="s">
        <v>663</v>
      </c>
      <c r="C62" s="310" t="s">
        <v>664</v>
      </c>
    </row>
    <row r="63" spans="1:3">
      <c r="A63" s="8">
        <v>61</v>
      </c>
      <c r="B63" s="310" t="s">
        <v>665</v>
      </c>
      <c r="C63" s="310" t="s">
        <v>666</v>
      </c>
    </row>
    <row r="64" spans="1:3">
      <c r="A64" s="8">
        <v>62</v>
      </c>
      <c r="B64" s="342" t="s">
        <v>803</v>
      </c>
      <c r="C64" s="342" t="s">
        <v>804</v>
      </c>
    </row>
    <row r="65" spans="1:3">
      <c r="A65" s="8">
        <v>63</v>
      </c>
      <c r="B65" s="342" t="s">
        <v>805</v>
      </c>
      <c r="C65" s="342" t="s">
        <v>806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8"/>
  <sheetViews>
    <sheetView view="pageBreakPreview" zoomScale="130" zoomScaleSheetLayoutView="130" workbookViewId="0">
      <selection activeCell="K15" sqref="K15"/>
    </sheetView>
  </sheetViews>
  <sheetFormatPr defaultColWidth="9.140625" defaultRowHeight="12.75"/>
  <cols>
    <col min="1" max="1" width="6" style="16" customWidth="1"/>
    <col min="2" max="2" width="11.42578125" style="16" customWidth="1"/>
    <col min="3" max="3" width="10.5703125" style="16" customWidth="1"/>
    <col min="4" max="4" width="9.8554687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3.7109375" style="16" customWidth="1"/>
    <col min="13" max="13" width="9.140625" style="16" hidden="1" customWidth="1"/>
    <col min="14" max="16384" width="9.140625" style="16"/>
  </cols>
  <sheetData>
    <row r="1" spans="1:19" customFormat="1" ht="15">
      <c r="D1" s="37"/>
      <c r="E1" s="37"/>
      <c r="F1" s="37"/>
      <c r="G1" s="37"/>
      <c r="H1" s="37"/>
      <c r="I1" s="37"/>
      <c r="J1" s="37"/>
      <c r="K1" s="37"/>
      <c r="L1" s="735" t="s">
        <v>73</v>
      </c>
      <c r="M1" s="735"/>
      <c r="N1" s="735"/>
      <c r="O1" s="44"/>
      <c r="P1" s="44"/>
    </row>
    <row r="2" spans="1:19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46"/>
      <c r="N2" s="46"/>
      <c r="O2" s="46"/>
      <c r="P2" s="46"/>
    </row>
    <row r="3" spans="1:19" customFormat="1" ht="20.25">
      <c r="A3" s="738" t="s">
        <v>668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45"/>
      <c r="N3" s="45"/>
      <c r="O3" s="45"/>
      <c r="P3" s="45"/>
    </row>
    <row r="4" spans="1:19" customFormat="1" ht="10.5" customHeight="1"/>
    <row r="5" spans="1:19" ht="19.5" customHeight="1">
      <c r="A5" s="715" t="s">
        <v>773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</row>
    <row r="6" spans="1:19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>
      <c r="A7" s="630" t="s">
        <v>893</v>
      </c>
      <c r="B7" s="630"/>
      <c r="F7" s="736" t="s">
        <v>21</v>
      </c>
      <c r="G7" s="736"/>
      <c r="H7" s="736"/>
      <c r="I7" s="736"/>
      <c r="J7" s="736"/>
      <c r="K7" s="736"/>
      <c r="L7" s="736"/>
    </row>
    <row r="8" spans="1:19">
      <c r="A8" s="15"/>
      <c r="F8" s="17"/>
      <c r="G8" s="107"/>
      <c r="H8" s="107"/>
      <c r="I8" s="737" t="s">
        <v>898</v>
      </c>
      <c r="J8" s="737"/>
      <c r="K8" s="737"/>
      <c r="L8" s="737"/>
    </row>
    <row r="9" spans="1:19" s="15" customFormat="1">
      <c r="A9" s="609" t="s">
        <v>2</v>
      </c>
      <c r="B9" s="609" t="s">
        <v>3</v>
      </c>
      <c r="C9" s="606" t="s">
        <v>22</v>
      </c>
      <c r="D9" s="607"/>
      <c r="E9" s="607"/>
      <c r="F9" s="607"/>
      <c r="G9" s="607"/>
      <c r="H9" s="606" t="s">
        <v>43</v>
      </c>
      <c r="I9" s="607"/>
      <c r="J9" s="607"/>
      <c r="K9" s="607"/>
      <c r="L9" s="607"/>
      <c r="R9" s="31"/>
      <c r="S9" s="32"/>
    </row>
    <row r="10" spans="1:19" s="15" customFormat="1" ht="77.45" customHeight="1">
      <c r="A10" s="609"/>
      <c r="B10" s="609"/>
      <c r="C10" s="452" t="s">
        <v>919</v>
      </c>
      <c r="D10" s="5" t="s">
        <v>690</v>
      </c>
      <c r="E10" s="5" t="s">
        <v>71</v>
      </c>
      <c r="F10" s="5" t="s">
        <v>72</v>
      </c>
      <c r="G10" s="330" t="s">
        <v>771</v>
      </c>
      <c r="H10" s="452" t="s">
        <v>919</v>
      </c>
      <c r="I10" s="5" t="s">
        <v>690</v>
      </c>
      <c r="J10" s="5" t="s">
        <v>71</v>
      </c>
      <c r="K10" s="5" t="s">
        <v>72</v>
      </c>
      <c r="L10" s="330" t="s">
        <v>772</v>
      </c>
    </row>
    <row r="11" spans="1:19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ht="17.45" customHeight="1">
      <c r="A12" s="356">
        <v>1</v>
      </c>
      <c r="B12" s="31" t="s">
        <v>831</v>
      </c>
      <c r="C12" s="399">
        <v>5770.76</v>
      </c>
      <c r="D12" s="399">
        <v>1026.51</v>
      </c>
      <c r="E12" s="399">
        <v>5770.54</v>
      </c>
      <c r="F12" s="399">
        <v>6504.45</v>
      </c>
      <c r="G12" s="399">
        <f>D12+E12-F12</f>
        <v>292.60000000000036</v>
      </c>
      <c r="H12" s="433">
        <v>5760.08</v>
      </c>
      <c r="I12" s="433">
        <v>1036.27</v>
      </c>
      <c r="J12" s="433">
        <v>5759.98</v>
      </c>
      <c r="K12" s="433">
        <v>6295.81</v>
      </c>
      <c r="L12" s="399">
        <f>I12+J12-K12</f>
        <v>500.4399999999996</v>
      </c>
    </row>
    <row r="13" spans="1:19" ht="17.45" customHeight="1">
      <c r="A13" s="356">
        <v>2</v>
      </c>
      <c r="B13" s="31" t="s">
        <v>832</v>
      </c>
      <c r="C13" s="399">
        <v>0</v>
      </c>
      <c r="D13" s="399">
        <v>0</v>
      </c>
      <c r="E13" s="399">
        <v>0</v>
      </c>
      <c r="F13" s="399">
        <v>0</v>
      </c>
      <c r="G13" s="399">
        <v>0</v>
      </c>
      <c r="H13" s="433">
        <v>0</v>
      </c>
      <c r="I13" s="433">
        <v>0</v>
      </c>
      <c r="J13" s="433">
        <v>0</v>
      </c>
      <c r="K13" s="433">
        <v>0</v>
      </c>
      <c r="L13" s="399">
        <v>0</v>
      </c>
    </row>
    <row r="14" spans="1:19" ht="17.45" customHeight="1">
      <c r="A14" s="356">
        <v>3</v>
      </c>
      <c r="B14" s="31" t="s">
        <v>833</v>
      </c>
      <c r="C14" s="399">
        <v>0</v>
      </c>
      <c r="D14" s="399">
        <v>0</v>
      </c>
      <c r="E14" s="399">
        <v>0</v>
      </c>
      <c r="F14" s="399">
        <v>0</v>
      </c>
      <c r="G14" s="399">
        <v>0</v>
      </c>
      <c r="H14" s="433">
        <v>0</v>
      </c>
      <c r="I14" s="433">
        <v>0</v>
      </c>
      <c r="J14" s="433">
        <v>0</v>
      </c>
      <c r="K14" s="433">
        <v>0</v>
      </c>
      <c r="L14" s="399">
        <v>0</v>
      </c>
    </row>
    <row r="15" spans="1:19" ht="17.45" customHeight="1">
      <c r="A15" s="356">
        <v>4</v>
      </c>
      <c r="B15" s="31" t="s">
        <v>834</v>
      </c>
      <c r="C15" s="399">
        <v>0</v>
      </c>
      <c r="D15" s="399">
        <v>0</v>
      </c>
      <c r="E15" s="399">
        <v>0</v>
      </c>
      <c r="F15" s="399">
        <v>0</v>
      </c>
      <c r="G15" s="399">
        <v>0</v>
      </c>
      <c r="H15" s="433">
        <v>0</v>
      </c>
      <c r="I15" s="433">
        <v>0</v>
      </c>
      <c r="J15" s="433">
        <v>0</v>
      </c>
      <c r="K15" s="433">
        <v>0</v>
      </c>
      <c r="L15" s="399">
        <v>0</v>
      </c>
    </row>
    <row r="16" spans="1:19" ht="17.45" customHeight="1">
      <c r="A16" s="356">
        <v>5</v>
      </c>
      <c r="B16" s="31" t="s">
        <v>835</v>
      </c>
      <c r="C16" s="399">
        <v>124</v>
      </c>
      <c r="D16" s="399">
        <v>-49.98</v>
      </c>
      <c r="E16" s="399">
        <v>124</v>
      </c>
      <c r="F16" s="399">
        <v>67.069999999999993</v>
      </c>
      <c r="G16" s="399">
        <f>D16+E16-F16</f>
        <v>6.9500000000000171</v>
      </c>
      <c r="H16" s="433">
        <v>120</v>
      </c>
      <c r="I16" s="433">
        <v>-45.66</v>
      </c>
      <c r="J16" s="433">
        <v>120</v>
      </c>
      <c r="K16" s="433">
        <v>67.680000000000007</v>
      </c>
      <c r="L16" s="399">
        <f>I16+J16-K16</f>
        <v>6.6599999999999966</v>
      </c>
    </row>
    <row r="17" spans="1:13" ht="17.45" customHeight="1">
      <c r="A17" s="356">
        <v>6</v>
      </c>
      <c r="B17" s="31" t="s">
        <v>836</v>
      </c>
      <c r="C17" s="399">
        <v>23</v>
      </c>
      <c r="D17" s="399">
        <v>-13.58</v>
      </c>
      <c r="E17" s="399">
        <v>23</v>
      </c>
      <c r="F17" s="399">
        <v>9.25</v>
      </c>
      <c r="G17" s="399">
        <f>D17+E17-F17</f>
        <v>0.16999999999999993</v>
      </c>
      <c r="H17" s="433">
        <v>23</v>
      </c>
      <c r="I17" s="433">
        <v>-12.98</v>
      </c>
      <c r="J17" s="433">
        <v>23</v>
      </c>
      <c r="K17" s="433">
        <v>9.86</v>
      </c>
      <c r="L17" s="399">
        <f>I17+J17-K17</f>
        <v>0.16000000000000014</v>
      </c>
    </row>
    <row r="18" spans="1:13" ht="17.45" customHeight="1">
      <c r="A18" s="19"/>
      <c r="B18" s="31" t="s">
        <v>19</v>
      </c>
      <c r="C18" s="386">
        <f>SUM(C12:C17)</f>
        <v>5917.76</v>
      </c>
      <c r="D18" s="386">
        <f>SUM(D12:D17)</f>
        <v>962.94999999999993</v>
      </c>
      <c r="E18" s="386">
        <f>SUM(E12:E17)</f>
        <v>5917.54</v>
      </c>
      <c r="F18" s="386">
        <f>SUM(F12:F17)</f>
        <v>6580.7699999999995</v>
      </c>
      <c r="G18" s="386">
        <f>D18+E18-F18</f>
        <v>299.72000000000025</v>
      </c>
      <c r="H18" s="434">
        <f>SUM(H12:H17)</f>
        <v>5903.08</v>
      </c>
      <c r="I18" s="434">
        <f>SUM(I12:I17)</f>
        <v>977.63</v>
      </c>
      <c r="J18" s="434">
        <f>SUM(J12:J17)</f>
        <v>5902.98</v>
      </c>
      <c r="K18" s="434">
        <f>SUM(K12:K17)</f>
        <v>6373.35</v>
      </c>
      <c r="L18" s="386">
        <f>I18+J18-K18</f>
        <v>507.25999999999931</v>
      </c>
    </row>
    <row r="19" spans="1:13">
      <c r="A19" s="22" t="s">
        <v>770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3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14.25" customHeight="1">
      <c r="A22" s="645" t="s">
        <v>13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</row>
    <row r="23" spans="1:13">
      <c r="A23" s="645" t="s">
        <v>14</v>
      </c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</row>
    <row r="24" spans="1:13">
      <c r="A24" s="645" t="s">
        <v>20</v>
      </c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</row>
    <row r="25" spans="1:13">
      <c r="A25" s="15" t="s">
        <v>23</v>
      </c>
      <c r="B25" s="15"/>
      <c r="C25" s="15"/>
      <c r="D25" s="15"/>
      <c r="E25" s="15"/>
      <c r="F25" s="15"/>
      <c r="J25" s="630" t="s">
        <v>85</v>
      </c>
      <c r="K25" s="630"/>
      <c r="L25" s="630"/>
      <c r="M25" s="630"/>
    </row>
    <row r="26" spans="1:13">
      <c r="A26" s="15"/>
    </row>
    <row r="27" spans="1:13">
      <c r="A27" s="716"/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</row>
    <row r="28" spans="1:13">
      <c r="E28" s="16">
        <f>13761.43/2</f>
        <v>6880.7150000000001</v>
      </c>
    </row>
  </sheetData>
  <mergeCells count="16">
    <mergeCell ref="F7:L7"/>
    <mergeCell ref="A7:B7"/>
    <mergeCell ref="L1:N1"/>
    <mergeCell ref="A2:L2"/>
    <mergeCell ref="A3:L3"/>
    <mergeCell ref="A5:L5"/>
    <mergeCell ref="I8:L8"/>
    <mergeCell ref="A24:L24"/>
    <mergeCell ref="A27:L27"/>
    <mergeCell ref="A9:A10"/>
    <mergeCell ref="B9:B10"/>
    <mergeCell ref="C9:G9"/>
    <mergeCell ref="H9:L9"/>
    <mergeCell ref="A22:L22"/>
    <mergeCell ref="A23:L23"/>
    <mergeCell ref="J25:M2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2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2"/>
  <sheetViews>
    <sheetView view="pageBreakPreview" topLeftCell="A4" zoomScale="110" zoomScaleNormal="130" zoomScaleSheetLayoutView="110" workbookViewId="0">
      <selection activeCell="B4" sqref="B4:K4"/>
    </sheetView>
  </sheetViews>
  <sheetFormatPr defaultColWidth="9.140625" defaultRowHeight="12.75"/>
  <cols>
    <col min="1" max="1" width="5.7109375" style="151" customWidth="1"/>
    <col min="2" max="2" width="12.42578125" style="151" customWidth="1"/>
    <col min="3" max="3" width="13" style="151" customWidth="1"/>
    <col min="4" max="4" width="12.85546875" style="151" customWidth="1"/>
    <col min="5" max="5" width="12.42578125" style="151" customWidth="1"/>
    <col min="6" max="6" width="12.7109375" style="151" customWidth="1"/>
    <col min="7" max="7" width="13.140625" style="151" customWidth="1"/>
    <col min="8" max="8" width="12.7109375" style="151" customWidth="1"/>
    <col min="9" max="9" width="12.140625" style="151" customWidth="1"/>
    <col min="10" max="10" width="12.140625" style="279" customWidth="1"/>
    <col min="11" max="11" width="16.5703125" style="151" customWidth="1"/>
    <col min="12" max="12" width="13.140625" style="151" customWidth="1"/>
    <col min="13" max="13" width="12.7109375" style="151" customWidth="1"/>
    <col min="14" max="15" width="9.140625" style="151"/>
    <col min="16" max="16" width="12" style="151" bestFit="1" customWidth="1"/>
    <col min="17" max="16384" width="9.140625" style="151"/>
  </cols>
  <sheetData>
    <row r="1" spans="1:15">
      <c r="K1" s="626" t="s">
        <v>215</v>
      </c>
      <c r="L1" s="626"/>
      <c r="M1" s="626"/>
    </row>
    <row r="2" spans="1:15" ht="12.75" customHeight="1"/>
    <row r="3" spans="1:15" ht="15.75">
      <c r="B3" s="703" t="s">
        <v>0</v>
      </c>
      <c r="C3" s="703"/>
      <c r="D3" s="703"/>
      <c r="E3" s="703"/>
      <c r="F3" s="703"/>
      <c r="G3" s="703"/>
      <c r="H3" s="703"/>
      <c r="I3" s="703"/>
      <c r="J3" s="703"/>
      <c r="K3" s="703"/>
    </row>
    <row r="4" spans="1:15" ht="20.25">
      <c r="B4" s="747" t="s">
        <v>668</v>
      </c>
      <c r="C4" s="747"/>
      <c r="D4" s="747"/>
      <c r="E4" s="747"/>
      <c r="F4" s="747"/>
      <c r="G4" s="747"/>
      <c r="H4" s="747"/>
      <c r="I4" s="747"/>
      <c r="J4" s="747"/>
      <c r="K4" s="747"/>
    </row>
    <row r="5" spans="1:15" ht="10.5" customHeight="1"/>
    <row r="6" spans="1:15" ht="15.75">
      <c r="A6" s="266" t="s">
        <v>691</v>
      </c>
      <c r="B6" s="266"/>
      <c r="C6" s="266"/>
      <c r="D6" s="266"/>
      <c r="E6" s="266"/>
      <c r="F6" s="266"/>
      <c r="G6" s="266"/>
      <c r="H6" s="266"/>
      <c r="I6" s="266"/>
      <c r="J6" s="280"/>
      <c r="K6" s="266"/>
    </row>
    <row r="7" spans="1:15" ht="15.75">
      <c r="B7" s="152"/>
      <c r="C7" s="152"/>
      <c r="D7" s="152"/>
      <c r="E7" s="152"/>
      <c r="F7" s="152"/>
      <c r="G7" s="152"/>
      <c r="H7" s="152"/>
      <c r="L7" s="751" t="s">
        <v>194</v>
      </c>
      <c r="M7" s="751"/>
    </row>
    <row r="8" spans="1:15" ht="15.75">
      <c r="C8" s="152"/>
      <c r="D8" s="152"/>
      <c r="E8" s="152"/>
      <c r="F8" s="152"/>
      <c r="G8" s="719" t="s">
        <v>898</v>
      </c>
      <c r="H8" s="719"/>
      <c r="I8" s="719"/>
      <c r="J8" s="719"/>
      <c r="K8" s="719"/>
      <c r="L8" s="719"/>
      <c r="M8" s="719"/>
    </row>
    <row r="9" spans="1:15">
      <c r="A9" s="740" t="s">
        <v>26</v>
      </c>
      <c r="B9" s="743" t="s">
        <v>3</v>
      </c>
      <c r="C9" s="739" t="s">
        <v>692</v>
      </c>
      <c r="D9" s="739" t="s">
        <v>690</v>
      </c>
      <c r="E9" s="739" t="s">
        <v>230</v>
      </c>
      <c r="F9" s="739" t="s">
        <v>229</v>
      </c>
      <c r="G9" s="739"/>
      <c r="H9" s="739" t="s">
        <v>191</v>
      </c>
      <c r="I9" s="739"/>
      <c r="J9" s="748" t="s">
        <v>450</v>
      </c>
      <c r="K9" s="739" t="s">
        <v>193</v>
      </c>
      <c r="L9" s="739" t="s">
        <v>426</v>
      </c>
      <c r="M9" s="739" t="s">
        <v>249</v>
      </c>
    </row>
    <row r="10" spans="1:15">
      <c r="A10" s="741"/>
      <c r="B10" s="743"/>
      <c r="C10" s="739"/>
      <c r="D10" s="739"/>
      <c r="E10" s="739"/>
      <c r="F10" s="739"/>
      <c r="G10" s="739"/>
      <c r="H10" s="739"/>
      <c r="I10" s="739"/>
      <c r="J10" s="749"/>
      <c r="K10" s="739"/>
      <c r="L10" s="739"/>
      <c r="M10" s="739"/>
    </row>
    <row r="11" spans="1:15" ht="27" customHeight="1">
      <c r="A11" s="742"/>
      <c r="B11" s="743"/>
      <c r="C11" s="739"/>
      <c r="D11" s="739"/>
      <c r="E11" s="739"/>
      <c r="F11" s="153" t="s">
        <v>192</v>
      </c>
      <c r="G11" s="153" t="s">
        <v>250</v>
      </c>
      <c r="H11" s="153" t="s">
        <v>192</v>
      </c>
      <c r="I11" s="153" t="s">
        <v>250</v>
      </c>
      <c r="J11" s="750"/>
      <c r="K11" s="739"/>
      <c r="L11" s="739"/>
      <c r="M11" s="739"/>
    </row>
    <row r="12" spans="1:15">
      <c r="A12" s="158">
        <v>1</v>
      </c>
      <c r="B12" s="158">
        <v>2</v>
      </c>
      <c r="C12" s="158">
        <v>3</v>
      </c>
      <c r="D12" s="158">
        <v>4</v>
      </c>
      <c r="E12" s="158">
        <v>5</v>
      </c>
      <c r="F12" s="158">
        <v>6</v>
      </c>
      <c r="G12" s="158">
        <v>7</v>
      </c>
      <c r="H12" s="158">
        <v>8</v>
      </c>
      <c r="I12" s="158">
        <v>9</v>
      </c>
      <c r="J12" s="281"/>
      <c r="K12" s="158">
        <v>10</v>
      </c>
      <c r="L12" s="179">
        <v>11</v>
      </c>
      <c r="M12" s="179">
        <v>12</v>
      </c>
    </row>
    <row r="13" spans="1:15" ht="23.45" customHeight="1">
      <c r="A13" s="157">
        <v>1</v>
      </c>
      <c r="B13" s="31" t="s">
        <v>831</v>
      </c>
      <c r="C13" s="363">
        <v>353.2</v>
      </c>
      <c r="D13" s="157">
        <v>0</v>
      </c>
      <c r="E13" s="157">
        <v>208.4</v>
      </c>
      <c r="F13" s="363">
        <v>14027.33</v>
      </c>
      <c r="G13" s="157">
        <v>350.81</v>
      </c>
      <c r="H13" s="363">
        <v>16165.36</v>
      </c>
      <c r="I13" s="363">
        <v>399.5</v>
      </c>
      <c r="J13" s="744" t="s">
        <v>924</v>
      </c>
      <c r="K13" s="363">
        <f>D13+E13-I13</f>
        <v>-191.1</v>
      </c>
      <c r="L13" s="363">
        <v>237.45</v>
      </c>
      <c r="M13" s="157">
        <v>237.45</v>
      </c>
      <c r="O13" s="367"/>
    </row>
    <row r="14" spans="1:15" ht="23.45" customHeight="1">
      <c r="A14" s="157">
        <v>2</v>
      </c>
      <c r="B14" s="31" t="s">
        <v>832</v>
      </c>
      <c r="C14" s="363">
        <v>115.9</v>
      </c>
      <c r="D14" s="157">
        <v>0</v>
      </c>
      <c r="E14" s="157">
        <v>88.1</v>
      </c>
      <c r="F14" s="363">
        <v>4623.2</v>
      </c>
      <c r="G14" s="157">
        <v>115.7</v>
      </c>
      <c r="H14" s="363">
        <v>6274</v>
      </c>
      <c r="I14" s="363">
        <v>134.34</v>
      </c>
      <c r="J14" s="745"/>
      <c r="K14" s="363">
        <v>0</v>
      </c>
      <c r="L14" s="403">
        <v>77.09</v>
      </c>
      <c r="M14" s="157">
        <v>77.09</v>
      </c>
      <c r="O14" s="367"/>
    </row>
    <row r="15" spans="1:15" ht="23.45" customHeight="1">
      <c r="A15" s="157">
        <v>3</v>
      </c>
      <c r="B15" s="31" t="s">
        <v>833</v>
      </c>
      <c r="C15" s="363">
        <v>142.18</v>
      </c>
      <c r="D15" s="157">
        <v>0</v>
      </c>
      <c r="E15" s="157">
        <v>47.9</v>
      </c>
      <c r="F15" s="363">
        <v>3783.74</v>
      </c>
      <c r="G15" s="157">
        <v>94.68</v>
      </c>
      <c r="H15" s="363">
        <v>2500</v>
      </c>
      <c r="I15" s="363">
        <v>62.5</v>
      </c>
      <c r="J15" s="745"/>
      <c r="K15" s="363">
        <f t="shared" ref="K15:K17" si="0">E15-I15</f>
        <v>-14.600000000000001</v>
      </c>
      <c r="L15" s="363">
        <v>62.5</v>
      </c>
      <c r="M15" s="157">
        <v>62.5</v>
      </c>
      <c r="O15" s="367"/>
    </row>
    <row r="16" spans="1:15" ht="23.45" customHeight="1">
      <c r="A16" s="157">
        <v>4</v>
      </c>
      <c r="B16" s="31" t="s">
        <v>834</v>
      </c>
      <c r="C16" s="363">
        <v>76.540000000000006</v>
      </c>
      <c r="D16" s="157">
        <v>0</v>
      </c>
      <c r="E16" s="157">
        <v>32.799999999999997</v>
      </c>
      <c r="F16" s="363">
        <v>2202</v>
      </c>
      <c r="G16" s="157">
        <v>55.09</v>
      </c>
      <c r="H16" s="363">
        <v>1814</v>
      </c>
      <c r="I16" s="363">
        <v>45.35</v>
      </c>
      <c r="J16" s="745"/>
      <c r="K16" s="363">
        <f t="shared" si="0"/>
        <v>-12.550000000000004</v>
      </c>
      <c r="L16" s="363">
        <v>35.4</v>
      </c>
      <c r="M16" s="157">
        <v>35.4</v>
      </c>
      <c r="O16" s="367"/>
    </row>
    <row r="17" spans="1:15" ht="23.45" customHeight="1">
      <c r="A17" s="157">
        <v>5</v>
      </c>
      <c r="B17" s="31" t="s">
        <v>835</v>
      </c>
      <c r="C17" s="363">
        <v>8.82</v>
      </c>
      <c r="D17" s="157">
        <v>0</v>
      </c>
      <c r="E17" s="157">
        <v>3.95</v>
      </c>
      <c r="F17" s="363">
        <v>418.06</v>
      </c>
      <c r="G17" s="157">
        <v>10.47</v>
      </c>
      <c r="H17" s="363">
        <v>140.87</v>
      </c>
      <c r="I17" s="363">
        <v>3.49</v>
      </c>
      <c r="J17" s="745"/>
      <c r="K17" s="363">
        <f t="shared" si="0"/>
        <v>0.45999999999999996</v>
      </c>
      <c r="L17" s="363">
        <v>2.2599999999999998</v>
      </c>
      <c r="M17" s="157">
        <v>2.2599999999999998</v>
      </c>
      <c r="O17" s="367"/>
    </row>
    <row r="18" spans="1:15" s="155" customFormat="1" ht="23.45" customHeight="1">
      <c r="A18" s="157">
        <v>6</v>
      </c>
      <c r="B18" s="31" t="s">
        <v>836</v>
      </c>
      <c r="C18" s="364">
        <v>1.3</v>
      </c>
      <c r="D18" s="362">
        <v>0</v>
      </c>
      <c r="E18" s="362">
        <v>0.18</v>
      </c>
      <c r="F18" s="363">
        <v>69</v>
      </c>
      <c r="G18" s="157">
        <v>1.73</v>
      </c>
      <c r="H18" s="364">
        <v>34.51</v>
      </c>
      <c r="I18" s="364">
        <v>0.86</v>
      </c>
      <c r="J18" s="745"/>
      <c r="K18" s="364">
        <v>0</v>
      </c>
      <c r="L18" s="363">
        <v>0.28999999999999998</v>
      </c>
      <c r="M18" s="157">
        <v>0.28999999999999998</v>
      </c>
      <c r="O18" s="368"/>
    </row>
    <row r="19" spans="1:15" s="155" customFormat="1" ht="23.45" customHeight="1">
      <c r="A19" s="157"/>
      <c r="B19" s="31" t="s">
        <v>19</v>
      </c>
      <c r="C19" s="366">
        <f>SUM(C13:C18)</f>
        <v>697.93999999999994</v>
      </c>
      <c r="D19" s="365">
        <v>0</v>
      </c>
      <c r="E19" s="365">
        <f>SUM(E13:E18)</f>
        <v>381.33</v>
      </c>
      <c r="F19" s="365">
        <f>SUM(F13:F18)</f>
        <v>25123.329999999998</v>
      </c>
      <c r="G19" s="366">
        <f>SUM(G13:G18)</f>
        <v>628.48000000000013</v>
      </c>
      <c r="H19" s="366">
        <f>SUM(H13:H18)</f>
        <v>26928.739999999998</v>
      </c>
      <c r="I19" s="366">
        <f>SUM(I13:I18)</f>
        <v>646.04000000000008</v>
      </c>
      <c r="J19" s="746"/>
      <c r="K19" s="366">
        <f>SUM(K13:K18)</f>
        <v>-217.79</v>
      </c>
      <c r="L19" s="404">
        <f>SUM(L13:L18)</f>
        <v>414.98999999999995</v>
      </c>
      <c r="M19" s="179">
        <f>SUM(M13:M18)</f>
        <v>414.98999999999995</v>
      </c>
      <c r="O19" s="365"/>
    </row>
    <row r="21" spans="1:15" ht="15.75">
      <c r="B21" s="660" t="s">
        <v>921</v>
      </c>
      <c r="C21" s="660"/>
      <c r="D21" s="660"/>
      <c r="E21" s="660"/>
      <c r="F21" s="660"/>
      <c r="G21" s="173"/>
      <c r="H21" s="173"/>
      <c r="I21" s="173"/>
      <c r="J21" s="173"/>
      <c r="K21" s="173"/>
      <c r="L21" s="173"/>
      <c r="M21" s="173"/>
    </row>
    <row r="22" spans="1:15" ht="15.75">
      <c r="B22" s="466"/>
      <c r="C22" s="657" t="s">
        <v>908</v>
      </c>
      <c r="D22" s="659"/>
      <c r="E22" s="466"/>
      <c r="F22" s="465"/>
      <c r="G22" s="465"/>
      <c r="H22" s="465"/>
      <c r="I22" s="465"/>
      <c r="J22" s="465"/>
      <c r="K22" s="465"/>
      <c r="L22" s="465"/>
      <c r="M22" s="465"/>
    </row>
    <row r="23" spans="1:15" ht="15.75">
      <c r="B23" s="466"/>
      <c r="C23" s="470" t="s">
        <v>489</v>
      </c>
      <c r="D23" s="471" t="s">
        <v>527</v>
      </c>
      <c r="E23" s="466" t="s">
        <v>19</v>
      </c>
      <c r="F23" s="465"/>
      <c r="G23" s="465"/>
      <c r="H23" s="465"/>
      <c r="I23" s="465"/>
      <c r="J23" s="465"/>
      <c r="K23" s="465"/>
      <c r="L23" s="465"/>
      <c r="M23" s="465"/>
    </row>
    <row r="24" spans="1:15" ht="24.75">
      <c r="B24" s="467" t="s">
        <v>922</v>
      </c>
      <c r="C24" s="454" t="s">
        <v>923</v>
      </c>
      <c r="D24" s="454" t="s">
        <v>925</v>
      </c>
      <c r="E24" s="466" t="s">
        <v>926</v>
      </c>
      <c r="F24" s="465"/>
      <c r="G24" s="465"/>
      <c r="H24" s="465"/>
      <c r="I24" s="465"/>
      <c r="J24" s="465"/>
      <c r="K24" s="465"/>
      <c r="L24" s="465"/>
      <c r="M24" s="465"/>
    </row>
    <row r="25" spans="1:15" ht="15.75"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</row>
    <row r="26" spans="1:15" ht="15.75"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</row>
    <row r="27" spans="1:15" ht="15.75" customHeight="1"/>
    <row r="28" spans="1:15" ht="15.75" customHeight="1">
      <c r="A28" s="645" t="s">
        <v>13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88"/>
      <c r="M28" s="88"/>
      <c r="N28" s="16"/>
    </row>
    <row r="29" spans="1:15" ht="15.75" customHeight="1">
      <c r="A29" s="645" t="s">
        <v>14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88"/>
      <c r="M29" s="88"/>
      <c r="N29" s="16"/>
    </row>
    <row r="30" spans="1:15" ht="12.75" customHeight="1">
      <c r="A30" s="645" t="s">
        <v>20</v>
      </c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88"/>
      <c r="M30" s="88"/>
      <c r="N30" s="16"/>
    </row>
    <row r="31" spans="1:15">
      <c r="A31" s="15" t="s">
        <v>23</v>
      </c>
      <c r="B31" s="15"/>
      <c r="C31" s="15"/>
      <c r="D31" s="15"/>
      <c r="E31" s="15"/>
      <c r="F31" s="15"/>
      <c r="G31" s="16"/>
      <c r="H31" s="16"/>
      <c r="I31" s="16"/>
      <c r="J31" s="282"/>
      <c r="K31" s="630" t="s">
        <v>85</v>
      </c>
      <c r="L31" s="630"/>
      <c r="M31" s="630"/>
      <c r="N31" s="630"/>
    </row>
    <row r="32" spans="1:15">
      <c r="A32" s="15"/>
      <c r="B32" s="16"/>
      <c r="C32" s="16"/>
      <c r="D32" s="16"/>
      <c r="E32" s="16"/>
      <c r="F32" s="16"/>
      <c r="G32" s="16"/>
      <c r="H32" s="16"/>
      <c r="I32" s="16"/>
      <c r="J32" s="282"/>
      <c r="K32" s="16"/>
      <c r="L32" s="16"/>
      <c r="M32" s="16"/>
      <c r="N32" s="16"/>
    </row>
  </sheetData>
  <mergeCells count="23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K31:N31"/>
    <mergeCell ref="A28:K28"/>
    <mergeCell ref="A29:K29"/>
    <mergeCell ref="D9:D11"/>
    <mergeCell ref="E9:E11"/>
    <mergeCell ref="A9:A11"/>
    <mergeCell ref="M9:M11"/>
    <mergeCell ref="L9:L11"/>
    <mergeCell ref="B9:B11"/>
    <mergeCell ref="A30:K30"/>
    <mergeCell ref="J13:J19"/>
    <mergeCell ref="B21:F21"/>
    <mergeCell ref="C22:D22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8"/>
  <sheetViews>
    <sheetView zoomScaleSheetLayoutView="90" workbookViewId="0">
      <selection activeCell="I8" sqref="I8:L8"/>
    </sheetView>
  </sheetViews>
  <sheetFormatPr defaultColWidth="9.140625" defaultRowHeight="12.75"/>
  <cols>
    <col min="1" max="1" width="5.5703125" style="16" customWidth="1"/>
    <col min="2" max="2" width="15.42578125" style="16" bestFit="1" customWidth="1"/>
    <col min="3" max="3" width="10.5703125" style="16" customWidth="1"/>
    <col min="4" max="4" width="9.8554687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7.28515625" style="16" customWidth="1"/>
    <col min="13" max="13" width="9.140625" style="16" hidden="1" customWidth="1"/>
    <col min="14" max="16384" width="9.140625" style="16"/>
  </cols>
  <sheetData>
    <row r="1" spans="1:19" customFormat="1" ht="15">
      <c r="D1" s="37"/>
      <c r="E1" s="37"/>
      <c r="F1" s="37"/>
      <c r="G1" s="37"/>
      <c r="H1" s="37"/>
      <c r="I1" s="37"/>
      <c r="J1" s="37"/>
      <c r="K1" s="37"/>
      <c r="L1" s="735" t="s">
        <v>451</v>
      </c>
      <c r="M1" s="735"/>
      <c r="N1" s="735"/>
      <c r="O1" s="44"/>
      <c r="P1" s="44"/>
    </row>
    <row r="2" spans="1:19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46"/>
      <c r="N2" s="46"/>
      <c r="O2" s="46"/>
      <c r="P2" s="46"/>
    </row>
    <row r="3" spans="1:19" customFormat="1" ht="20.25">
      <c r="A3" s="738" t="s">
        <v>668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45"/>
      <c r="N3" s="45"/>
      <c r="O3" s="45"/>
      <c r="P3" s="45"/>
    </row>
    <row r="4" spans="1:19" customFormat="1" ht="10.5" customHeight="1"/>
    <row r="5" spans="1:19" ht="19.5" customHeight="1">
      <c r="A5" s="715" t="s">
        <v>693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</row>
    <row r="6" spans="1:19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>
      <c r="A7" s="630" t="s">
        <v>893</v>
      </c>
      <c r="B7" s="630"/>
      <c r="F7" s="736" t="s">
        <v>21</v>
      </c>
      <c r="G7" s="736"/>
      <c r="H7" s="736"/>
      <c r="I7" s="736"/>
      <c r="J7" s="736"/>
      <c r="K7" s="736"/>
      <c r="L7" s="736"/>
    </row>
    <row r="8" spans="1:19">
      <c r="A8" s="15"/>
      <c r="F8" s="17"/>
      <c r="G8" s="107"/>
      <c r="H8" s="107"/>
      <c r="I8" s="737" t="s">
        <v>898</v>
      </c>
      <c r="J8" s="737"/>
      <c r="K8" s="737"/>
      <c r="L8" s="737"/>
    </row>
    <row r="9" spans="1:19" s="15" customFormat="1">
      <c r="A9" s="609" t="s">
        <v>2</v>
      </c>
      <c r="B9" s="609" t="s">
        <v>3</v>
      </c>
      <c r="C9" s="606" t="s">
        <v>27</v>
      </c>
      <c r="D9" s="607"/>
      <c r="E9" s="607"/>
      <c r="F9" s="607"/>
      <c r="G9" s="607"/>
      <c r="H9" s="606" t="s">
        <v>28</v>
      </c>
      <c r="I9" s="607"/>
      <c r="J9" s="607"/>
      <c r="K9" s="607"/>
      <c r="L9" s="607"/>
      <c r="R9" s="31"/>
      <c r="S9" s="32"/>
    </row>
    <row r="10" spans="1:19" s="15" customFormat="1" ht="63.75">
      <c r="A10" s="609"/>
      <c r="B10" s="609"/>
      <c r="C10" s="5" t="s">
        <v>688</v>
      </c>
      <c r="D10" s="5" t="s">
        <v>690</v>
      </c>
      <c r="E10" s="5" t="s">
        <v>71</v>
      </c>
      <c r="F10" s="5" t="s">
        <v>72</v>
      </c>
      <c r="G10" s="5" t="s">
        <v>383</v>
      </c>
      <c r="H10" s="5" t="s">
        <v>688</v>
      </c>
      <c r="I10" s="5" t="s">
        <v>690</v>
      </c>
      <c r="J10" s="5" t="s">
        <v>71</v>
      </c>
      <c r="K10" s="5" t="s">
        <v>72</v>
      </c>
      <c r="L10" s="5" t="s">
        <v>384</v>
      </c>
    </row>
    <row r="11" spans="1:19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ht="15.75" customHeight="1">
      <c r="A12" s="19">
        <v>1</v>
      </c>
      <c r="B12" s="31" t="s">
        <v>831</v>
      </c>
      <c r="C12" s="752" t="s">
        <v>838</v>
      </c>
      <c r="D12" s="753"/>
      <c r="E12" s="753"/>
      <c r="F12" s="753"/>
      <c r="G12" s="753"/>
      <c r="H12" s="753"/>
      <c r="I12" s="753"/>
      <c r="J12" s="753"/>
      <c r="K12" s="753"/>
      <c r="L12" s="754"/>
    </row>
    <row r="13" spans="1:19" ht="15.75" customHeight="1">
      <c r="A13" s="19">
        <v>2</v>
      </c>
      <c r="B13" s="31" t="s">
        <v>832</v>
      </c>
      <c r="C13" s="755"/>
      <c r="D13" s="756"/>
      <c r="E13" s="756"/>
      <c r="F13" s="756"/>
      <c r="G13" s="756"/>
      <c r="H13" s="756"/>
      <c r="I13" s="756"/>
      <c r="J13" s="756"/>
      <c r="K13" s="756"/>
      <c r="L13" s="757"/>
    </row>
    <row r="14" spans="1:19" ht="15.75" customHeight="1">
      <c r="A14" s="19">
        <v>3</v>
      </c>
      <c r="B14" s="31" t="s">
        <v>833</v>
      </c>
      <c r="C14" s="755"/>
      <c r="D14" s="756"/>
      <c r="E14" s="756"/>
      <c r="F14" s="756"/>
      <c r="G14" s="756"/>
      <c r="H14" s="756"/>
      <c r="I14" s="756"/>
      <c r="J14" s="756"/>
      <c r="K14" s="756"/>
      <c r="L14" s="757"/>
    </row>
    <row r="15" spans="1:19" ht="15.75" customHeight="1">
      <c r="A15" s="19">
        <v>4</v>
      </c>
      <c r="B15" s="31" t="s">
        <v>834</v>
      </c>
      <c r="C15" s="755"/>
      <c r="D15" s="756"/>
      <c r="E15" s="756"/>
      <c r="F15" s="756"/>
      <c r="G15" s="756"/>
      <c r="H15" s="756"/>
      <c r="I15" s="756"/>
      <c r="J15" s="756"/>
      <c r="K15" s="756"/>
      <c r="L15" s="757"/>
    </row>
    <row r="16" spans="1:19" ht="15.75" customHeight="1">
      <c r="A16" s="19">
        <v>5</v>
      </c>
      <c r="B16" s="31" t="s">
        <v>835</v>
      </c>
      <c r="C16" s="755"/>
      <c r="D16" s="756"/>
      <c r="E16" s="756"/>
      <c r="F16" s="756"/>
      <c r="G16" s="756"/>
      <c r="H16" s="756"/>
      <c r="I16" s="756"/>
      <c r="J16" s="756"/>
      <c r="K16" s="756"/>
      <c r="L16" s="757"/>
    </row>
    <row r="17" spans="1:13" ht="15.75" customHeight="1">
      <c r="A17" s="19">
        <v>6</v>
      </c>
      <c r="B17" s="31" t="s">
        <v>836</v>
      </c>
      <c r="C17" s="755"/>
      <c r="D17" s="756"/>
      <c r="E17" s="756"/>
      <c r="F17" s="756"/>
      <c r="G17" s="756"/>
      <c r="H17" s="756"/>
      <c r="I17" s="756"/>
      <c r="J17" s="756"/>
      <c r="K17" s="756"/>
      <c r="L17" s="757"/>
    </row>
    <row r="18" spans="1:13" ht="15.75" customHeight="1">
      <c r="A18" s="19">
        <v>7</v>
      </c>
      <c r="B18" s="31" t="s">
        <v>19</v>
      </c>
      <c r="C18" s="758"/>
      <c r="D18" s="759"/>
      <c r="E18" s="759"/>
      <c r="F18" s="759"/>
      <c r="G18" s="759"/>
      <c r="H18" s="759"/>
      <c r="I18" s="759"/>
      <c r="J18" s="759"/>
      <c r="K18" s="759"/>
      <c r="L18" s="760"/>
    </row>
    <row r="19" spans="1:13">
      <c r="A19" s="23" t="s">
        <v>382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>
      <c r="A20" s="22" t="s">
        <v>381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3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3" ht="14.25" customHeight="1">
      <c r="A23" s="645" t="s">
        <v>13</v>
      </c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</row>
    <row r="24" spans="1:13">
      <c r="A24" s="645" t="s">
        <v>14</v>
      </c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</row>
    <row r="25" spans="1:13">
      <c r="A25" s="645" t="s">
        <v>20</v>
      </c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</row>
    <row r="26" spans="1:13">
      <c r="A26" s="15" t="s">
        <v>23</v>
      </c>
      <c r="B26" s="15"/>
      <c r="C26" s="15"/>
      <c r="D26" s="15"/>
      <c r="E26" s="15"/>
      <c r="F26" s="15"/>
      <c r="J26" s="630" t="s">
        <v>85</v>
      </c>
      <c r="K26" s="630"/>
      <c r="L26" s="630"/>
      <c r="M26" s="630"/>
    </row>
    <row r="27" spans="1:13">
      <c r="A27" s="15"/>
    </row>
    <row r="28" spans="1:13">
      <c r="A28" s="716"/>
      <c r="B28" s="716"/>
      <c r="C28" s="716"/>
      <c r="D28" s="716"/>
      <c r="E28" s="716"/>
      <c r="F28" s="716"/>
      <c r="G28" s="716"/>
      <c r="H28" s="716"/>
      <c r="I28" s="716"/>
      <c r="J28" s="716"/>
      <c r="K28" s="716"/>
      <c r="L28" s="716"/>
    </row>
  </sheetData>
  <mergeCells count="17">
    <mergeCell ref="L1:N1"/>
    <mergeCell ref="A2:L2"/>
    <mergeCell ref="A3:L3"/>
    <mergeCell ref="A5:L5"/>
    <mergeCell ref="A7:B7"/>
    <mergeCell ref="F7:L7"/>
    <mergeCell ref="A24:L24"/>
    <mergeCell ref="A25:L25"/>
    <mergeCell ref="J26:M26"/>
    <mergeCell ref="A28:L28"/>
    <mergeCell ref="I8:L8"/>
    <mergeCell ref="A9:A10"/>
    <mergeCell ref="B9:B10"/>
    <mergeCell ref="C9:G9"/>
    <mergeCell ref="H9:L9"/>
    <mergeCell ref="A23:L23"/>
    <mergeCell ref="C12:L18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rowBreaks count="1" manualBreakCount="1">
    <brk id="2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2"/>
  <sheetViews>
    <sheetView view="pageBreakPreview" topLeftCell="D1" zoomScale="120" zoomScaleNormal="130" zoomScaleSheetLayoutView="120" workbookViewId="0">
      <selection activeCell="F14" sqref="F14"/>
    </sheetView>
  </sheetViews>
  <sheetFormatPr defaultColWidth="9.140625" defaultRowHeight="12.75"/>
  <cols>
    <col min="1" max="1" width="7.42578125" style="16" customWidth="1"/>
    <col min="2" max="2" width="13.5703125" style="16" customWidth="1"/>
    <col min="3" max="3" width="15" style="16" customWidth="1"/>
    <col min="4" max="4" width="12.42578125" style="16" customWidth="1"/>
    <col min="5" max="5" width="11.7109375" style="16" customWidth="1"/>
    <col min="6" max="6" width="10" style="16" customWidth="1"/>
    <col min="7" max="7" width="9.140625" style="16" customWidth="1"/>
    <col min="8" max="8" width="8.140625" style="16" customWidth="1"/>
    <col min="9" max="9" width="11.7109375" style="16" customWidth="1"/>
    <col min="10" max="10" width="10.7109375" style="16" customWidth="1"/>
    <col min="11" max="11" width="10" style="16" bestFit="1" customWidth="1"/>
    <col min="12" max="14" width="12" style="16" bestFit="1" customWidth="1"/>
    <col min="15" max="15" width="13.7109375" style="16" customWidth="1"/>
    <col min="16" max="16" width="11.85546875" style="16" customWidth="1"/>
    <col min="17" max="17" width="11.7109375" style="16" customWidth="1"/>
    <col min="18" max="16384" width="9.140625" style="16"/>
  </cols>
  <sheetData>
    <row r="1" spans="1:21" customFormat="1" ht="15">
      <c r="H1" s="37"/>
      <c r="I1" s="37"/>
      <c r="J1" s="37"/>
      <c r="K1" s="37"/>
      <c r="L1" s="37"/>
      <c r="M1" s="37"/>
      <c r="N1" s="37"/>
      <c r="O1" s="37"/>
      <c r="P1" s="709" t="s">
        <v>65</v>
      </c>
      <c r="Q1" s="709"/>
      <c r="S1" s="16"/>
      <c r="T1" s="44"/>
      <c r="U1" s="44"/>
    </row>
    <row r="2" spans="1:21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46"/>
      <c r="S2" s="46"/>
      <c r="T2" s="46"/>
      <c r="U2" s="46"/>
    </row>
    <row r="3" spans="1:21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45"/>
      <c r="S3" s="45"/>
      <c r="T3" s="45"/>
      <c r="U3" s="45"/>
    </row>
    <row r="4" spans="1:21" customFormat="1" ht="10.5" customHeight="1"/>
    <row r="5" spans="1:21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</row>
    <row r="6" spans="1:21" ht="18" customHeight="1">
      <c r="A6" s="715" t="s">
        <v>778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</row>
    <row r="7" spans="1:21" ht="9.75" customHeight="1"/>
    <row r="8" spans="1:21" ht="0.75" customHeight="1">
      <c r="A8" s="213" t="s">
        <v>893</v>
      </c>
    </row>
    <row r="9" spans="1:21">
      <c r="A9" s="630" t="s">
        <v>893</v>
      </c>
      <c r="B9" s="630"/>
      <c r="Q9" s="34" t="s">
        <v>25</v>
      </c>
      <c r="R9" s="20"/>
      <c r="S9" s="23"/>
    </row>
    <row r="10" spans="1:21" ht="15.75">
      <c r="A10" s="14"/>
      <c r="N10" s="737" t="s">
        <v>898</v>
      </c>
      <c r="O10" s="737"/>
      <c r="P10" s="737"/>
      <c r="Q10" s="737"/>
    </row>
    <row r="11" spans="1:21" ht="28.5" customHeight="1">
      <c r="A11" s="707" t="s">
        <v>2</v>
      </c>
      <c r="B11" s="707" t="s">
        <v>3</v>
      </c>
      <c r="C11" s="609" t="s">
        <v>694</v>
      </c>
      <c r="D11" s="609"/>
      <c r="E11" s="609"/>
      <c r="F11" s="609" t="s">
        <v>695</v>
      </c>
      <c r="G11" s="609"/>
      <c r="H11" s="609"/>
      <c r="I11" s="761" t="s">
        <v>386</v>
      </c>
      <c r="J11" s="762"/>
      <c r="K11" s="763"/>
      <c r="L11" s="761" t="s">
        <v>95</v>
      </c>
      <c r="M11" s="762"/>
      <c r="N11" s="763"/>
      <c r="O11" s="769" t="s">
        <v>972</v>
      </c>
      <c r="P11" s="770"/>
      <c r="Q11" s="771"/>
    </row>
    <row r="12" spans="1:21" ht="39.75" customHeight="1">
      <c r="A12" s="708"/>
      <c r="B12" s="708"/>
      <c r="C12" s="5" t="s">
        <v>117</v>
      </c>
      <c r="D12" s="330" t="s">
        <v>774</v>
      </c>
      <c r="E12" s="40" t="s">
        <v>19</v>
      </c>
      <c r="F12" s="5" t="s">
        <v>117</v>
      </c>
      <c r="G12" s="330" t="s">
        <v>775</v>
      </c>
      <c r="H12" s="40" t="s">
        <v>19</v>
      </c>
      <c r="I12" s="5" t="s">
        <v>117</v>
      </c>
      <c r="J12" s="330" t="s">
        <v>775</v>
      </c>
      <c r="K12" s="40" t="s">
        <v>19</v>
      </c>
      <c r="L12" s="5" t="s">
        <v>117</v>
      </c>
      <c r="M12" s="330" t="s">
        <v>775</v>
      </c>
      <c r="N12" s="40" t="s">
        <v>19</v>
      </c>
      <c r="O12" s="5" t="s">
        <v>240</v>
      </c>
      <c r="P12" s="330" t="s">
        <v>776</v>
      </c>
      <c r="Q12" s="5" t="s">
        <v>118</v>
      </c>
    </row>
    <row r="13" spans="1:21" s="71" customFormat="1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  <c r="Q13" s="68">
        <v>17</v>
      </c>
    </row>
    <row r="14" spans="1:21">
      <c r="A14" s="19">
        <v>1</v>
      </c>
      <c r="B14" s="31" t="s">
        <v>831</v>
      </c>
      <c r="C14" s="399">
        <v>559.99</v>
      </c>
      <c r="D14" s="399">
        <v>372.57</v>
      </c>
      <c r="E14" s="399">
        <f t="shared" ref="E14:E19" si="0">SUM(C14:D14)</f>
        <v>932.56</v>
      </c>
      <c r="F14" s="20">
        <v>19.86</v>
      </c>
      <c r="G14" s="20">
        <v>0</v>
      </c>
      <c r="H14" s="20">
        <v>19.86</v>
      </c>
      <c r="I14" s="399">
        <v>429.54873505375497</v>
      </c>
      <c r="J14" s="399">
        <v>80.430000000000007</v>
      </c>
      <c r="K14" s="399">
        <f>SUM(I14:J14)</f>
        <v>509.97873505375497</v>
      </c>
      <c r="L14" s="399">
        <v>454.86</v>
      </c>
      <c r="M14" s="399">
        <v>591.97</v>
      </c>
      <c r="N14" s="399">
        <f>SUM(L14:M14)</f>
        <v>1046.83</v>
      </c>
      <c r="O14" s="399">
        <f>F14+I14-L14</f>
        <v>-5.4512649462450327</v>
      </c>
      <c r="P14" s="399">
        <f>J14-M14</f>
        <v>-511.54</v>
      </c>
      <c r="Q14" s="399">
        <f>SUM(O14:P14)</f>
        <v>-516.99126494624511</v>
      </c>
    </row>
    <row r="15" spans="1:21">
      <c r="A15" s="19">
        <v>2</v>
      </c>
      <c r="B15" s="31" t="s">
        <v>832</v>
      </c>
      <c r="C15" s="399">
        <v>1229.3499999999999</v>
      </c>
      <c r="D15" s="399">
        <v>817.91</v>
      </c>
      <c r="E15" s="399">
        <f t="shared" si="0"/>
        <v>2047.2599999999998</v>
      </c>
      <c r="F15" s="20">
        <v>0</v>
      </c>
      <c r="G15" s="20">
        <v>0</v>
      </c>
      <c r="H15" s="20">
        <v>0</v>
      </c>
      <c r="I15" s="399">
        <v>701.1400000000001</v>
      </c>
      <c r="J15" s="399">
        <v>176.57</v>
      </c>
      <c r="K15" s="399">
        <f t="shared" ref="K15:K20" si="1">SUM(I15:J15)</f>
        <v>877.71</v>
      </c>
      <c r="L15" s="399">
        <v>784.44</v>
      </c>
      <c r="M15" s="399">
        <v>848.8</v>
      </c>
      <c r="N15" s="399">
        <f t="shared" ref="N15:N18" si="2">SUM(L15:M15)</f>
        <v>1633.24</v>
      </c>
      <c r="O15" s="399">
        <f t="shared" ref="O15:O20" si="3">F15+I15-L15</f>
        <v>-83.299999999999955</v>
      </c>
      <c r="P15" s="399">
        <f t="shared" ref="P15:P19" si="4">J15-M15</f>
        <v>-672.23</v>
      </c>
      <c r="Q15" s="399">
        <f t="shared" ref="Q15:Q20" si="5">SUM(O15:P15)</f>
        <v>-755.53</v>
      </c>
    </row>
    <row r="16" spans="1:21">
      <c r="A16" s="19">
        <v>3</v>
      </c>
      <c r="B16" s="31" t="s">
        <v>833</v>
      </c>
      <c r="C16" s="399">
        <v>1002.04</v>
      </c>
      <c r="D16" s="399">
        <v>666.68</v>
      </c>
      <c r="E16" s="399">
        <f t="shared" si="0"/>
        <v>1668.7199999999998</v>
      </c>
      <c r="F16" s="20">
        <v>0</v>
      </c>
      <c r="G16" s="20">
        <v>0</v>
      </c>
      <c r="H16" s="20">
        <v>0</v>
      </c>
      <c r="I16" s="399">
        <v>577.70999999999992</v>
      </c>
      <c r="J16" s="399">
        <v>143.91999999999999</v>
      </c>
      <c r="K16" s="399">
        <f t="shared" si="1"/>
        <v>721.62999999999988</v>
      </c>
      <c r="L16" s="399">
        <v>647.04999999999995</v>
      </c>
      <c r="M16" s="399">
        <v>716.14</v>
      </c>
      <c r="N16" s="399">
        <f t="shared" si="2"/>
        <v>1363.19</v>
      </c>
      <c r="O16" s="399">
        <f t="shared" si="3"/>
        <v>-69.340000000000032</v>
      </c>
      <c r="P16" s="399">
        <f t="shared" si="4"/>
        <v>-572.22</v>
      </c>
      <c r="Q16" s="399">
        <f t="shared" si="5"/>
        <v>-641.56000000000006</v>
      </c>
    </row>
    <row r="17" spans="1:17">
      <c r="A17" s="19">
        <v>4</v>
      </c>
      <c r="B17" s="31" t="s">
        <v>834</v>
      </c>
      <c r="C17" s="399">
        <v>661.8</v>
      </c>
      <c r="D17" s="399">
        <v>440.31</v>
      </c>
      <c r="E17" s="399">
        <f t="shared" si="0"/>
        <v>1102.1099999999999</v>
      </c>
      <c r="F17" s="20">
        <v>0</v>
      </c>
      <c r="G17" s="20">
        <v>0</v>
      </c>
      <c r="H17" s="20">
        <v>0</v>
      </c>
      <c r="I17" s="399">
        <v>399.89000000000004</v>
      </c>
      <c r="J17" s="399">
        <v>95.05</v>
      </c>
      <c r="K17" s="399">
        <f t="shared" si="1"/>
        <v>494.94000000000005</v>
      </c>
      <c r="L17" s="399">
        <v>452.72</v>
      </c>
      <c r="M17" s="399">
        <v>527.67999999999995</v>
      </c>
      <c r="N17" s="399">
        <f t="shared" si="2"/>
        <v>980.4</v>
      </c>
      <c r="O17" s="399">
        <f t="shared" si="3"/>
        <v>-52.829999999999984</v>
      </c>
      <c r="P17" s="399">
        <f t="shared" si="4"/>
        <v>-432.62999999999994</v>
      </c>
      <c r="Q17" s="399">
        <f t="shared" si="5"/>
        <v>-485.45999999999992</v>
      </c>
    </row>
    <row r="18" spans="1:17">
      <c r="A18" s="19">
        <v>5</v>
      </c>
      <c r="B18" s="31" t="s">
        <v>835</v>
      </c>
      <c r="C18" s="399">
        <v>49.68</v>
      </c>
      <c r="D18" s="399">
        <v>33.049999999999997</v>
      </c>
      <c r="E18" s="399">
        <f t="shared" si="0"/>
        <v>82.72999999999999</v>
      </c>
      <c r="F18" s="20">
        <v>0</v>
      </c>
      <c r="G18" s="20">
        <v>0</v>
      </c>
      <c r="H18" s="20">
        <v>0</v>
      </c>
      <c r="I18" s="399">
        <v>28.036045826995728</v>
      </c>
      <c r="J18" s="399">
        <v>7.14</v>
      </c>
      <c r="K18" s="399">
        <f t="shared" si="1"/>
        <v>35.176045826995725</v>
      </c>
      <c r="L18" s="399">
        <v>31.34</v>
      </c>
      <c r="M18" s="399">
        <v>42.9</v>
      </c>
      <c r="N18" s="399">
        <f t="shared" si="2"/>
        <v>74.239999999999995</v>
      </c>
      <c r="O18" s="399">
        <f t="shared" si="3"/>
        <v>-3.3039541730042714</v>
      </c>
      <c r="P18" s="399">
        <f t="shared" si="4"/>
        <v>-35.76</v>
      </c>
      <c r="Q18" s="399">
        <f t="shared" si="5"/>
        <v>-39.063954173004269</v>
      </c>
    </row>
    <row r="19" spans="1:17">
      <c r="A19" s="19">
        <v>6</v>
      </c>
      <c r="B19" s="31" t="s">
        <v>836</v>
      </c>
      <c r="C19" s="399">
        <v>7.85</v>
      </c>
      <c r="D19" s="399">
        <v>5.23</v>
      </c>
      <c r="E19" s="399">
        <f t="shared" si="0"/>
        <v>13.08</v>
      </c>
      <c r="F19" s="20">
        <v>0</v>
      </c>
      <c r="G19" s="20">
        <v>0</v>
      </c>
      <c r="H19" s="20">
        <v>0</v>
      </c>
      <c r="I19" s="399">
        <v>3.871</v>
      </c>
      <c r="J19" s="399">
        <v>1.1299999999999999</v>
      </c>
      <c r="K19" s="399">
        <f>SUM(I19:J19)</f>
        <v>5.0009999999999994</v>
      </c>
      <c r="L19" s="399">
        <v>4.3099999999999996</v>
      </c>
      <c r="M19" s="399">
        <v>8.93</v>
      </c>
      <c r="N19" s="399">
        <f>SUM(L19:M19)</f>
        <v>13.239999999999998</v>
      </c>
      <c r="O19" s="399">
        <f t="shared" si="3"/>
        <v>-0.43899999999999961</v>
      </c>
      <c r="P19" s="399">
        <f t="shared" si="4"/>
        <v>-7.8</v>
      </c>
      <c r="Q19" s="399">
        <f t="shared" si="5"/>
        <v>-8.238999999999999</v>
      </c>
    </row>
    <row r="20" spans="1:17">
      <c r="A20" s="397">
        <v>7</v>
      </c>
      <c r="B20" s="31" t="s">
        <v>19</v>
      </c>
      <c r="C20" s="386">
        <f>SUM(C14:C19)</f>
        <v>3510.71</v>
      </c>
      <c r="D20" s="386">
        <f>SUM(D14:D19)</f>
        <v>2335.75</v>
      </c>
      <c r="E20" s="386">
        <f t="shared" ref="E20" si="6">SUM(C20:D20)</f>
        <v>5846.46</v>
      </c>
      <c r="F20" s="31">
        <f>SUM(F14:F19)</f>
        <v>19.86</v>
      </c>
      <c r="G20" s="31">
        <f>SUM(G14:G19)</f>
        <v>0</v>
      </c>
      <c r="H20" s="31">
        <f>SUM(H14:H19)</f>
        <v>19.86</v>
      </c>
      <c r="I20" s="386">
        <f>SUM(I14:I19)</f>
        <v>2140.1957808807506</v>
      </c>
      <c r="J20" s="386">
        <f>SUM(J14:J19)</f>
        <v>504.23999999999995</v>
      </c>
      <c r="K20" s="386">
        <f t="shared" si="1"/>
        <v>2644.4357808807504</v>
      </c>
      <c r="L20" s="386">
        <f>SUM(L14:L19)</f>
        <v>2374.7200000000003</v>
      </c>
      <c r="M20" s="386">
        <f>SUM(M14:M19)</f>
        <v>2736.4199999999996</v>
      </c>
      <c r="N20" s="386">
        <f t="shared" ref="N20" si="7">SUM(L20:M20)</f>
        <v>5111.1399999999994</v>
      </c>
      <c r="O20" s="386">
        <f t="shared" si="3"/>
        <v>-214.66421911924954</v>
      </c>
      <c r="P20" s="386">
        <f>SUM(P14:P19)</f>
        <v>-2232.1800000000003</v>
      </c>
      <c r="Q20" s="386">
        <f t="shared" si="5"/>
        <v>-2446.8442191192498</v>
      </c>
    </row>
    <row r="21" spans="1:17">
      <c r="A21" s="12"/>
      <c r="B21" s="32"/>
      <c r="C21" s="380"/>
      <c r="D21" s="380"/>
      <c r="E21" s="380"/>
      <c r="F21" s="20"/>
      <c r="G21" s="20">
        <f>SUM(G15:G20)</f>
        <v>0</v>
      </c>
      <c r="H21" s="20"/>
      <c r="I21" s="380"/>
      <c r="J21" s="20"/>
      <c r="K21" s="380"/>
      <c r="L21" s="380"/>
      <c r="M21" s="380"/>
      <c r="N21" s="380"/>
      <c r="O21" s="380"/>
      <c r="P21" s="380"/>
      <c r="Q21" s="380"/>
    </row>
    <row r="22" spans="1:17" ht="14.25" customHeight="1">
      <c r="A22" s="772" t="s">
        <v>777</v>
      </c>
      <c r="B22" s="772"/>
      <c r="C22" s="772"/>
      <c r="D22" s="772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</row>
    <row r="23" spans="1:17" s="478" customFormat="1" ht="14.25" customHeight="1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</row>
    <row r="24" spans="1:17" s="478" customFormat="1" ht="14.25" customHeight="1">
      <c r="A24" s="481"/>
      <c r="B24" s="488"/>
      <c r="C24" s="488" t="s">
        <v>908</v>
      </c>
      <c r="D24" s="488" t="s">
        <v>489</v>
      </c>
      <c r="E24" s="488"/>
      <c r="F24" s="481"/>
      <c r="G24" s="481"/>
      <c r="H24" s="465"/>
      <c r="I24" s="173"/>
      <c r="J24" s="173"/>
      <c r="K24" s="465"/>
      <c r="L24" s="481"/>
      <c r="M24" s="481"/>
      <c r="N24" s="481"/>
      <c r="O24" s="481"/>
      <c r="P24" s="481"/>
      <c r="Q24" s="481"/>
    </row>
    <row r="25" spans="1:17" s="478" customFormat="1" ht="14.25" customHeight="1">
      <c r="A25" s="481"/>
      <c r="B25" s="488"/>
      <c r="C25" s="488" t="s">
        <v>909</v>
      </c>
      <c r="D25" s="488" t="s">
        <v>910</v>
      </c>
      <c r="E25" s="488" t="s">
        <v>19</v>
      </c>
      <c r="F25" s="481"/>
      <c r="G25" s="481"/>
      <c r="H25" s="465"/>
      <c r="I25" s="475"/>
      <c r="J25" s="475"/>
      <c r="K25" s="26"/>
      <c r="L25" s="481"/>
      <c r="M25" s="481"/>
      <c r="N25" s="481"/>
      <c r="O25" s="481"/>
      <c r="P25" s="481"/>
      <c r="Q25" s="481"/>
    </row>
    <row r="26" spans="1:17" s="478" customFormat="1" ht="14.25" customHeight="1">
      <c r="A26" s="481"/>
      <c r="B26" s="488" t="s">
        <v>930</v>
      </c>
      <c r="C26" s="488">
        <v>415.69</v>
      </c>
      <c r="D26" s="488" t="s">
        <v>933</v>
      </c>
      <c r="E26" s="488" t="s">
        <v>934</v>
      </c>
      <c r="F26" s="481"/>
      <c r="G26" s="481"/>
      <c r="H26" s="489"/>
      <c r="I26" s="251"/>
      <c r="J26" s="476"/>
      <c r="K26" s="476"/>
      <c r="L26" s="481"/>
      <c r="M26" s="481"/>
      <c r="N26" s="481"/>
      <c r="O26" s="481"/>
      <c r="P26" s="481"/>
      <c r="Q26" s="481"/>
    </row>
    <row r="27" spans="1:17" s="478" customFormat="1" ht="14.25" customHeight="1">
      <c r="A27" s="481"/>
      <c r="B27" s="768" t="s">
        <v>935</v>
      </c>
      <c r="C27" s="768"/>
      <c r="D27" s="768"/>
      <c r="E27" s="768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</row>
    <row r="28" spans="1:17" s="478" customFormat="1" ht="14.25" customHeight="1">
      <c r="A28" s="481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</row>
    <row r="29" spans="1:17" ht="15.75" customHeight="1">
      <c r="A29" s="3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5.75" customHeight="1">
      <c r="A30" s="15" t="s">
        <v>12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P30" s="645" t="s">
        <v>13</v>
      </c>
      <c r="Q30" s="645"/>
    </row>
    <row r="31" spans="1:17" ht="12.75" customHeight="1">
      <c r="A31" s="645" t="s">
        <v>14</v>
      </c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</row>
    <row r="32" spans="1:17" ht="12.75" customHeight="1">
      <c r="A32" s="645" t="s">
        <v>20</v>
      </c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</row>
    <row r="33" spans="1: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630" t="s">
        <v>85</v>
      </c>
      <c r="P33" s="630"/>
      <c r="Q33" s="630"/>
      <c r="R33" s="630"/>
    </row>
    <row r="34" spans="1:18" ht="45">
      <c r="B34" s="483" t="s">
        <v>930</v>
      </c>
      <c r="C34" s="483" t="s">
        <v>489</v>
      </c>
      <c r="D34" s="484" t="s">
        <v>932</v>
      </c>
      <c r="E34" s="20" t="s">
        <v>527</v>
      </c>
      <c r="F34" s="483" t="s">
        <v>489</v>
      </c>
      <c r="G34" s="484" t="s">
        <v>932</v>
      </c>
      <c r="H34" s="20" t="s">
        <v>527</v>
      </c>
    </row>
    <row r="35" spans="1:18" s="478" customFormat="1" ht="15">
      <c r="B35" s="483"/>
      <c r="C35" s="764" t="s">
        <v>917</v>
      </c>
      <c r="D35" s="765"/>
      <c r="E35" s="766"/>
      <c r="F35" s="767" t="s">
        <v>931</v>
      </c>
      <c r="G35" s="767"/>
      <c r="H35" s="767"/>
    </row>
    <row r="36" spans="1:18" ht="15.75">
      <c r="B36" s="133" t="s">
        <v>831</v>
      </c>
      <c r="C36" s="483">
        <v>204.52</v>
      </c>
      <c r="D36" s="399">
        <v>2547.06</v>
      </c>
      <c r="E36" s="399">
        <f t="shared" ref="E36:E42" si="8">D36-C36</f>
        <v>2342.54</v>
      </c>
      <c r="F36" s="486">
        <v>2295.48</v>
      </c>
      <c r="G36" s="20">
        <v>3360.26</v>
      </c>
      <c r="H36" s="399">
        <v>438.63</v>
      </c>
      <c r="I36" s="487">
        <f t="shared" ref="I36:I42" si="9">G36-H36</f>
        <v>2921.63</v>
      </c>
    </row>
    <row r="37" spans="1:18" ht="15.75">
      <c r="B37" s="133" t="s">
        <v>832</v>
      </c>
      <c r="C37" s="483">
        <v>83.3</v>
      </c>
      <c r="D37" s="399">
        <v>784.44</v>
      </c>
      <c r="E37" s="399">
        <f t="shared" si="8"/>
        <v>701.1400000000001</v>
      </c>
      <c r="F37" s="486">
        <v>934.63</v>
      </c>
      <c r="G37" s="20">
        <v>848.8</v>
      </c>
      <c r="H37" s="20">
        <v>176.57</v>
      </c>
      <c r="I37" s="487">
        <f t="shared" si="9"/>
        <v>672.23</v>
      </c>
    </row>
    <row r="38" spans="1:18" ht="15.75">
      <c r="B38" s="133" t="s">
        <v>833</v>
      </c>
      <c r="C38" s="483">
        <v>69.34</v>
      </c>
      <c r="D38" s="399">
        <v>647.04999999999995</v>
      </c>
      <c r="E38" s="399">
        <f t="shared" si="8"/>
        <v>577.70999999999992</v>
      </c>
      <c r="F38" s="486">
        <v>777.96</v>
      </c>
      <c r="G38" s="20">
        <v>716.14</v>
      </c>
      <c r="H38" s="20">
        <v>143.91999999999999</v>
      </c>
      <c r="I38" s="487">
        <f t="shared" si="9"/>
        <v>572.22</v>
      </c>
    </row>
    <row r="39" spans="1:18" ht="15.75">
      <c r="B39" s="133" t="s">
        <v>834</v>
      </c>
      <c r="C39" s="483">
        <v>52.83</v>
      </c>
      <c r="D39" s="399">
        <v>452.72</v>
      </c>
      <c r="E39" s="399">
        <f t="shared" si="8"/>
        <v>399.89000000000004</v>
      </c>
      <c r="F39" s="486">
        <v>592.70000000000005</v>
      </c>
      <c r="G39" s="20">
        <v>527.67999999999995</v>
      </c>
      <c r="H39" s="20">
        <v>95.05</v>
      </c>
      <c r="I39" s="487">
        <f t="shared" si="9"/>
        <v>432.62999999999994</v>
      </c>
    </row>
    <row r="40" spans="1:18" ht="15.75">
      <c r="B40" s="133" t="s">
        <v>835</v>
      </c>
      <c r="C40" s="483">
        <v>5.07</v>
      </c>
      <c r="D40" s="399">
        <v>48.12</v>
      </c>
      <c r="E40" s="399">
        <f t="shared" si="8"/>
        <v>43.05</v>
      </c>
      <c r="F40" s="486">
        <v>56.86</v>
      </c>
      <c r="G40" s="20">
        <v>65.88</v>
      </c>
      <c r="H40" s="20">
        <v>10.96</v>
      </c>
      <c r="I40" s="487">
        <f t="shared" si="9"/>
        <v>54.919999999999995</v>
      </c>
    </row>
    <row r="41" spans="1:18" ht="15.75">
      <c r="B41" s="133" t="s">
        <v>836</v>
      </c>
      <c r="C41" s="483">
        <v>0.63</v>
      </c>
      <c r="D41" s="399">
        <v>6.16</v>
      </c>
      <c r="E41" s="399">
        <f t="shared" si="8"/>
        <v>5.53</v>
      </c>
      <c r="F41" s="486">
        <v>7.14</v>
      </c>
      <c r="G41" s="20">
        <v>12.76</v>
      </c>
      <c r="H41" s="20">
        <v>1.62</v>
      </c>
      <c r="I41" s="487">
        <f t="shared" si="9"/>
        <v>11.14</v>
      </c>
    </row>
    <row r="42" spans="1:18" ht="15.75">
      <c r="B42" s="133" t="s">
        <v>19</v>
      </c>
      <c r="C42" s="483">
        <f>SUM(C36:C41)</f>
        <v>415.68999999999994</v>
      </c>
      <c r="D42" s="399">
        <f>SUM(D36:D41)</f>
        <v>4485.55</v>
      </c>
      <c r="E42" s="399">
        <f t="shared" si="8"/>
        <v>4069.86</v>
      </c>
      <c r="F42" s="486">
        <f>SUM(F36:F41)</f>
        <v>4664.7700000000004</v>
      </c>
      <c r="G42" s="20">
        <f>SUM(G36:G41)</f>
        <v>5531.5200000000013</v>
      </c>
      <c r="H42" s="399">
        <f>SUM(H36:H41)</f>
        <v>866.75</v>
      </c>
      <c r="I42" s="487">
        <f t="shared" si="9"/>
        <v>4664.7700000000013</v>
      </c>
    </row>
  </sheetData>
  <mergeCells count="21">
    <mergeCell ref="C35:E35"/>
    <mergeCell ref="F35:H35"/>
    <mergeCell ref="B27:E27"/>
    <mergeCell ref="O33:R33"/>
    <mergeCell ref="O11:Q11"/>
    <mergeCell ref="L11:N11"/>
    <mergeCell ref="A31:Q31"/>
    <mergeCell ref="P30:Q30"/>
    <mergeCell ref="C11:E11"/>
    <mergeCell ref="F11:H11"/>
    <mergeCell ref="A22:Q22"/>
    <mergeCell ref="P1:Q1"/>
    <mergeCell ref="A2:Q2"/>
    <mergeCell ref="A3:Q3"/>
    <mergeCell ref="A32:Q32"/>
    <mergeCell ref="N10:Q10"/>
    <mergeCell ref="A6:Q6"/>
    <mergeCell ref="A11:A12"/>
    <mergeCell ref="B11:B12"/>
    <mergeCell ref="I11:K11"/>
    <mergeCell ref="A9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view="pageBreakPreview" topLeftCell="A7" zoomScale="60" zoomScaleNormal="70" workbookViewId="0">
      <selection activeCell="K19" sqref="K19"/>
    </sheetView>
  </sheetViews>
  <sheetFormatPr defaultRowHeight="12.75"/>
  <cols>
    <col min="1" max="1" width="9.28515625" bestFit="1" customWidth="1"/>
    <col min="2" max="2" width="11.7109375" customWidth="1"/>
    <col min="3" max="3" width="11.42578125" customWidth="1"/>
    <col min="4" max="4" width="14" customWidth="1"/>
    <col min="5" max="5" width="13.28515625" customWidth="1"/>
    <col min="6" max="9" width="11.42578125" customWidth="1"/>
    <col min="10" max="10" width="13.5703125" customWidth="1"/>
    <col min="11" max="11" width="12.5703125" customWidth="1"/>
    <col min="12" max="13" width="11.42578125" customWidth="1"/>
    <col min="14" max="14" width="14" customWidth="1"/>
    <col min="15" max="15" width="13.5703125" customWidth="1"/>
    <col min="16" max="16" width="11.42578125" customWidth="1"/>
    <col min="17" max="17" width="13.85546875" customWidth="1"/>
    <col min="18" max="19" width="11.42578125" customWidth="1"/>
  </cols>
  <sheetData>
    <row r="1" spans="1:20" ht="15">
      <c r="H1" s="37"/>
      <c r="I1" s="37"/>
      <c r="J1" s="37"/>
      <c r="K1" s="37"/>
      <c r="L1" s="37"/>
      <c r="M1" s="37"/>
      <c r="N1" s="37"/>
      <c r="O1" s="37"/>
      <c r="P1" s="37"/>
      <c r="Q1" s="37"/>
      <c r="R1" s="709" t="s">
        <v>65</v>
      </c>
      <c r="S1" s="709"/>
    </row>
    <row r="2" spans="1:20" ht="15.75">
      <c r="A2" s="627" t="s">
        <v>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46"/>
    </row>
    <row r="3" spans="1:20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45"/>
    </row>
    <row r="5" spans="1:20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5"/>
      <c r="S5" s="23"/>
      <c r="T5" s="516"/>
    </row>
    <row r="6" spans="1:20" ht="15.75">
      <c r="A6" s="715" t="s">
        <v>778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516"/>
    </row>
    <row r="7" spans="1:20">
      <c r="A7" s="516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</row>
    <row r="8" spans="1:20" ht="15.75">
      <c r="A8" s="671" t="s">
        <v>893</v>
      </c>
      <c r="B8" s="671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524" t="s">
        <v>25</v>
      </c>
      <c r="T8" s="483"/>
    </row>
    <row r="9" spans="1:20" ht="15.75">
      <c r="A9" s="14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773" t="s">
        <v>898</v>
      </c>
      <c r="Q9" s="773"/>
      <c r="R9" s="773"/>
      <c r="S9" s="773"/>
      <c r="T9" s="482"/>
    </row>
    <row r="10" spans="1:20" ht="44.25" customHeight="1">
      <c r="A10" s="778" t="s">
        <v>2</v>
      </c>
      <c r="B10" s="778" t="s">
        <v>3</v>
      </c>
      <c r="C10" s="664" t="s">
        <v>694</v>
      </c>
      <c r="D10" s="664"/>
      <c r="E10" s="664"/>
      <c r="F10" s="664" t="s">
        <v>695</v>
      </c>
      <c r="G10" s="664"/>
      <c r="H10" s="664"/>
      <c r="I10" s="784" t="s">
        <v>386</v>
      </c>
      <c r="J10" s="785"/>
      <c r="K10" s="785"/>
      <c r="L10" s="785"/>
      <c r="M10" s="786"/>
      <c r="N10" s="780" t="s">
        <v>95</v>
      </c>
      <c r="O10" s="781"/>
      <c r="P10" s="782"/>
      <c r="Q10" s="774" t="s">
        <v>973</v>
      </c>
      <c r="R10" s="775"/>
      <c r="S10" s="776"/>
      <c r="T10" s="482"/>
    </row>
    <row r="11" spans="1:20" ht="47.25">
      <c r="A11" s="779"/>
      <c r="B11" s="779"/>
      <c r="C11" s="525" t="s">
        <v>117</v>
      </c>
      <c r="D11" s="525" t="s">
        <v>774</v>
      </c>
      <c r="E11" s="526" t="s">
        <v>19</v>
      </c>
      <c r="F11" s="525" t="s">
        <v>117</v>
      </c>
      <c r="G11" s="525" t="s">
        <v>775</v>
      </c>
      <c r="H11" s="526" t="s">
        <v>19</v>
      </c>
      <c r="I11" s="526" t="s">
        <v>977</v>
      </c>
      <c r="J11" s="526" t="s">
        <v>978</v>
      </c>
      <c r="K11" s="525" t="s">
        <v>979</v>
      </c>
      <c r="L11" s="525" t="s">
        <v>980</v>
      </c>
      <c r="M11" s="526" t="s">
        <v>19</v>
      </c>
      <c r="N11" s="525" t="s">
        <v>117</v>
      </c>
      <c r="O11" s="525" t="s">
        <v>775</v>
      </c>
      <c r="P11" s="526" t="s">
        <v>19</v>
      </c>
      <c r="Q11" s="525" t="s">
        <v>981</v>
      </c>
      <c r="R11" s="525" t="s">
        <v>982</v>
      </c>
      <c r="S11" s="525" t="s">
        <v>983</v>
      </c>
      <c r="T11" s="482"/>
    </row>
    <row r="12" spans="1:20" ht="15">
      <c r="A12" s="527">
        <v>1</v>
      </c>
      <c r="B12" s="527">
        <v>2</v>
      </c>
      <c r="C12" s="527">
        <v>3</v>
      </c>
      <c r="D12" s="527">
        <v>4</v>
      </c>
      <c r="E12" s="527">
        <v>5</v>
      </c>
      <c r="F12" s="527">
        <v>6</v>
      </c>
      <c r="G12" s="527">
        <v>7</v>
      </c>
      <c r="H12" s="527">
        <v>8</v>
      </c>
      <c r="I12" s="527">
        <v>9</v>
      </c>
      <c r="J12" s="527">
        <v>10</v>
      </c>
      <c r="K12" s="527">
        <v>11</v>
      </c>
      <c r="L12" s="527">
        <v>12</v>
      </c>
      <c r="M12" s="527">
        <v>13</v>
      </c>
      <c r="N12" s="527">
        <v>14</v>
      </c>
      <c r="O12" s="527">
        <v>15</v>
      </c>
      <c r="P12" s="527">
        <v>16</v>
      </c>
      <c r="Q12" s="527">
        <v>17</v>
      </c>
      <c r="R12" s="527">
        <v>18</v>
      </c>
      <c r="S12" s="527">
        <v>19</v>
      </c>
      <c r="T12" s="528"/>
    </row>
    <row r="13" spans="1:20" ht="26.45" customHeight="1">
      <c r="A13" s="529">
        <v>1</v>
      </c>
      <c r="B13" s="133" t="s">
        <v>831</v>
      </c>
      <c r="C13" s="486">
        <v>559.99</v>
      </c>
      <c r="D13" s="486">
        <v>372.57</v>
      </c>
      <c r="E13" s="486">
        <f t="shared" ref="E13:E19" si="0">SUM(C13:D13)</f>
        <v>932.56</v>
      </c>
      <c r="F13" s="483">
        <v>19.86</v>
      </c>
      <c r="G13" s="483">
        <v>0</v>
      </c>
      <c r="H13" s="483">
        <v>19.86</v>
      </c>
      <c r="I13" s="483">
        <v>37.5</v>
      </c>
      <c r="J13" s="486">
        <v>429.54873505375497</v>
      </c>
      <c r="K13" s="486">
        <v>432.87</v>
      </c>
      <c r="L13" s="486">
        <v>80.430000000000007</v>
      </c>
      <c r="M13" s="486">
        <f t="shared" ref="M13:M19" si="1">SUM(H13:L13)</f>
        <v>1000.2087350537549</v>
      </c>
      <c r="N13" s="486">
        <v>454.86</v>
      </c>
      <c r="O13" s="486">
        <v>591.97</v>
      </c>
      <c r="P13" s="486">
        <f>SUM(N13:O13)</f>
        <v>1046.83</v>
      </c>
      <c r="Q13" s="486">
        <f>F13+I13+J13-N13</f>
        <v>32.048735053754967</v>
      </c>
      <c r="R13" s="486">
        <v>0</v>
      </c>
      <c r="S13" s="486">
        <f>SUM(Q13:R13)</f>
        <v>32.048735053754967</v>
      </c>
      <c r="T13" s="482"/>
    </row>
    <row r="14" spans="1:20" ht="26.45" customHeight="1">
      <c r="A14" s="529">
        <v>2</v>
      </c>
      <c r="B14" s="133" t="s">
        <v>832</v>
      </c>
      <c r="C14" s="486">
        <v>1229.3499999999999</v>
      </c>
      <c r="D14" s="486">
        <v>817.91</v>
      </c>
      <c r="E14" s="486">
        <f t="shared" si="0"/>
        <v>2047.2599999999998</v>
      </c>
      <c r="F14" s="483">
        <v>0</v>
      </c>
      <c r="G14" s="483">
        <v>0</v>
      </c>
      <c r="H14" s="483">
        <v>0</v>
      </c>
      <c r="I14" s="483">
        <v>83.3</v>
      </c>
      <c r="J14" s="486">
        <v>701.1400000000001</v>
      </c>
      <c r="K14" s="486">
        <v>950.3</v>
      </c>
      <c r="L14" s="486">
        <v>176.57</v>
      </c>
      <c r="M14" s="486">
        <f t="shared" si="1"/>
        <v>1911.31</v>
      </c>
      <c r="N14" s="486">
        <v>784.44</v>
      </c>
      <c r="O14" s="486">
        <v>848.8</v>
      </c>
      <c r="P14" s="486">
        <f t="shared" ref="P14:P17" si="2">SUM(N14:O14)</f>
        <v>1633.24</v>
      </c>
      <c r="Q14" s="486">
        <f t="shared" ref="Q14:Q18" si="3">H14+I14+J14-N14</f>
        <v>0</v>
      </c>
      <c r="R14" s="486">
        <v>0</v>
      </c>
      <c r="S14" s="486">
        <f t="shared" ref="S14:S19" si="4">SUM(Q14:R14)</f>
        <v>0</v>
      </c>
      <c r="T14" s="482"/>
    </row>
    <row r="15" spans="1:20" ht="26.45" customHeight="1">
      <c r="A15" s="529">
        <v>3</v>
      </c>
      <c r="B15" s="133" t="s">
        <v>833</v>
      </c>
      <c r="C15" s="486">
        <v>1002.04</v>
      </c>
      <c r="D15" s="486">
        <v>666.68</v>
      </c>
      <c r="E15" s="486">
        <f t="shared" si="0"/>
        <v>1668.7199999999998</v>
      </c>
      <c r="F15" s="483">
        <v>0</v>
      </c>
      <c r="G15" s="483">
        <v>0</v>
      </c>
      <c r="H15" s="483">
        <v>0</v>
      </c>
      <c r="I15" s="483">
        <v>69.34</v>
      </c>
      <c r="J15" s="486">
        <v>577.70999999999992</v>
      </c>
      <c r="K15" s="486">
        <v>774.58</v>
      </c>
      <c r="L15" s="486">
        <v>143.91999999999999</v>
      </c>
      <c r="M15" s="486">
        <f t="shared" si="1"/>
        <v>1565.5500000000002</v>
      </c>
      <c r="N15" s="486">
        <v>647.04999999999995</v>
      </c>
      <c r="O15" s="486">
        <v>716.14</v>
      </c>
      <c r="P15" s="486">
        <f t="shared" si="2"/>
        <v>1363.19</v>
      </c>
      <c r="Q15" s="486">
        <f t="shared" si="3"/>
        <v>0</v>
      </c>
      <c r="R15" s="486">
        <v>0</v>
      </c>
      <c r="S15" s="486">
        <f t="shared" si="4"/>
        <v>0</v>
      </c>
      <c r="T15" s="482"/>
    </row>
    <row r="16" spans="1:20" ht="26.45" customHeight="1">
      <c r="A16" s="529">
        <v>4</v>
      </c>
      <c r="B16" s="133" t="s">
        <v>834</v>
      </c>
      <c r="C16" s="486">
        <v>661.8</v>
      </c>
      <c r="D16" s="486">
        <v>440.31</v>
      </c>
      <c r="E16" s="486">
        <f t="shared" si="0"/>
        <v>1102.1099999999999</v>
      </c>
      <c r="F16" s="483">
        <v>0</v>
      </c>
      <c r="G16" s="483">
        <v>0</v>
      </c>
      <c r="H16" s="483">
        <v>0</v>
      </c>
      <c r="I16" s="483">
        <v>52.83</v>
      </c>
      <c r="J16" s="486">
        <v>399.89000000000004</v>
      </c>
      <c r="K16" s="486">
        <v>511.57</v>
      </c>
      <c r="L16" s="486">
        <v>95.05</v>
      </c>
      <c r="M16" s="486">
        <f t="shared" si="1"/>
        <v>1059.3399999999999</v>
      </c>
      <c r="N16" s="486">
        <v>452.72</v>
      </c>
      <c r="O16" s="486">
        <v>527.67999999999995</v>
      </c>
      <c r="P16" s="486">
        <f t="shared" si="2"/>
        <v>980.4</v>
      </c>
      <c r="Q16" s="486">
        <f t="shared" si="3"/>
        <v>0</v>
      </c>
      <c r="R16" s="486">
        <v>0</v>
      </c>
      <c r="S16" s="486">
        <f t="shared" si="4"/>
        <v>0</v>
      </c>
      <c r="T16" s="482"/>
    </row>
    <row r="17" spans="1:20" ht="26.45" customHeight="1">
      <c r="A17" s="529">
        <v>5</v>
      </c>
      <c r="B17" s="133" t="s">
        <v>835</v>
      </c>
      <c r="C17" s="486">
        <v>49.68</v>
      </c>
      <c r="D17" s="486">
        <v>33.049999999999997</v>
      </c>
      <c r="E17" s="486">
        <f t="shared" si="0"/>
        <v>82.72999999999999</v>
      </c>
      <c r="F17" s="483">
        <v>0</v>
      </c>
      <c r="G17" s="483">
        <v>0</v>
      </c>
      <c r="H17" s="483">
        <v>0</v>
      </c>
      <c r="I17" s="483">
        <v>3.3</v>
      </c>
      <c r="J17" s="486">
        <v>28.036045826995728</v>
      </c>
      <c r="K17" s="486">
        <v>38.4</v>
      </c>
      <c r="L17" s="486">
        <v>7.14</v>
      </c>
      <c r="M17" s="486">
        <f t="shared" si="1"/>
        <v>76.876045826995735</v>
      </c>
      <c r="N17" s="486">
        <v>31.34</v>
      </c>
      <c r="O17" s="486">
        <v>42.9</v>
      </c>
      <c r="P17" s="486">
        <f t="shared" si="2"/>
        <v>74.239999999999995</v>
      </c>
      <c r="Q17" s="486">
        <f t="shared" si="3"/>
        <v>-3.9541730042707002E-3</v>
      </c>
      <c r="R17" s="486">
        <v>0</v>
      </c>
      <c r="S17" s="486">
        <f t="shared" si="4"/>
        <v>-3.9541730042707002E-3</v>
      </c>
      <c r="T17" s="482"/>
    </row>
    <row r="18" spans="1:20" ht="26.45" customHeight="1">
      <c r="A18" s="529">
        <v>6</v>
      </c>
      <c r="B18" s="133" t="s">
        <v>836</v>
      </c>
      <c r="C18" s="486">
        <v>7.85</v>
      </c>
      <c r="D18" s="486">
        <v>5.23</v>
      </c>
      <c r="E18" s="486">
        <f t="shared" si="0"/>
        <v>13.08</v>
      </c>
      <c r="F18" s="483">
        <v>0</v>
      </c>
      <c r="G18" s="483">
        <v>0</v>
      </c>
      <c r="H18" s="483">
        <v>0</v>
      </c>
      <c r="I18" s="483">
        <v>0.44</v>
      </c>
      <c r="J18" s="486">
        <v>3.871</v>
      </c>
      <c r="K18" s="486">
        <v>6.08</v>
      </c>
      <c r="L18" s="486">
        <v>1.1399999999999999</v>
      </c>
      <c r="M18" s="486">
        <f t="shared" si="1"/>
        <v>11.531000000000001</v>
      </c>
      <c r="N18" s="486">
        <v>4.3099999999999996</v>
      </c>
      <c r="O18" s="486">
        <v>8.93</v>
      </c>
      <c r="P18" s="486">
        <f>SUM(N18:O18)</f>
        <v>13.239999999999998</v>
      </c>
      <c r="Q18" s="486">
        <f t="shared" si="3"/>
        <v>1.000000000000334E-3</v>
      </c>
      <c r="R18" s="486">
        <v>0</v>
      </c>
      <c r="S18" s="486">
        <f t="shared" si="4"/>
        <v>1.000000000000334E-3</v>
      </c>
      <c r="T18" s="482"/>
    </row>
    <row r="19" spans="1:20" ht="26.45" customHeight="1">
      <c r="A19" s="523">
        <v>7</v>
      </c>
      <c r="B19" s="133" t="s">
        <v>19</v>
      </c>
      <c r="C19" s="530">
        <f>SUM(C13:C18)</f>
        <v>3510.71</v>
      </c>
      <c r="D19" s="530">
        <f>SUM(D13:D18)</f>
        <v>2335.75</v>
      </c>
      <c r="E19" s="530">
        <f t="shared" si="0"/>
        <v>5846.46</v>
      </c>
      <c r="F19" s="133">
        <f t="shared" ref="F19:L19" si="5">SUM(F13:F18)</f>
        <v>19.86</v>
      </c>
      <c r="G19" s="133">
        <f t="shared" si="5"/>
        <v>0</v>
      </c>
      <c r="H19" s="133">
        <f t="shared" si="5"/>
        <v>19.86</v>
      </c>
      <c r="I19" s="133">
        <f t="shared" si="5"/>
        <v>246.70999999999998</v>
      </c>
      <c r="J19" s="530">
        <f t="shared" si="5"/>
        <v>2140.1957808807506</v>
      </c>
      <c r="K19" s="530">
        <f t="shared" si="5"/>
        <v>2713.8</v>
      </c>
      <c r="L19" s="530">
        <f t="shared" si="5"/>
        <v>504.24999999999994</v>
      </c>
      <c r="M19" s="486">
        <f t="shared" si="1"/>
        <v>5624.8157808807509</v>
      </c>
      <c r="N19" s="530">
        <f>SUM(N13:N18)</f>
        <v>2374.7200000000003</v>
      </c>
      <c r="O19" s="530">
        <f>SUM(O13:O18)</f>
        <v>2736.4199999999996</v>
      </c>
      <c r="P19" s="530">
        <f t="shared" ref="P19" si="6">SUM(N19:O19)</f>
        <v>5111.1399999999994</v>
      </c>
      <c r="Q19" s="530">
        <f>SUM(Q13:Q18)</f>
        <v>32.045780880750691</v>
      </c>
      <c r="R19" s="530">
        <f>SUM(R13:R18)</f>
        <v>0</v>
      </c>
      <c r="S19" s="530">
        <f t="shared" si="4"/>
        <v>32.045780880750691</v>
      </c>
      <c r="T19" s="482"/>
    </row>
    <row r="20" spans="1:20" ht="15.75">
      <c r="A20" s="531"/>
      <c r="B20" s="131"/>
      <c r="C20" s="532"/>
      <c r="D20" s="532"/>
      <c r="E20" s="532"/>
      <c r="F20" s="483"/>
      <c r="G20" s="483">
        <f>SUM(G14:G19)</f>
        <v>0</v>
      </c>
      <c r="H20" s="483"/>
      <c r="I20" s="483"/>
      <c r="J20" s="532"/>
      <c r="K20" s="532"/>
      <c r="L20" s="483"/>
      <c r="M20" s="532"/>
      <c r="N20" s="532"/>
      <c r="O20" s="532"/>
      <c r="P20" s="532"/>
      <c r="Q20" s="532"/>
      <c r="R20" s="532"/>
      <c r="S20" s="532"/>
      <c r="T20" s="482"/>
    </row>
    <row r="21" spans="1:20" ht="24" customHeight="1">
      <c r="A21" s="777" t="s">
        <v>777</v>
      </c>
      <c r="B21" s="777"/>
      <c r="C21" s="777"/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482"/>
    </row>
    <row r="22" spans="1:20" ht="15">
      <c r="A22" s="533"/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482"/>
    </row>
    <row r="23" spans="1:20" ht="15.75">
      <c r="A23" s="533"/>
      <c r="B23" s="539"/>
      <c r="C23" s="539" t="s">
        <v>908</v>
      </c>
      <c r="D23" s="539" t="s">
        <v>489</v>
      </c>
      <c r="E23" s="539"/>
      <c r="F23" s="533"/>
      <c r="G23" s="533"/>
      <c r="H23" s="465"/>
      <c r="I23" s="465"/>
      <c r="J23" s="173"/>
      <c r="K23" s="173"/>
      <c r="L23" s="173"/>
      <c r="M23" s="465"/>
      <c r="N23" s="533"/>
      <c r="O23" s="533"/>
      <c r="P23" s="533"/>
      <c r="Q23" s="533"/>
      <c r="R23" s="533"/>
      <c r="S23" s="533"/>
      <c r="T23" s="482"/>
    </row>
    <row r="24" spans="1:20" ht="31.5">
      <c r="A24" s="533"/>
      <c r="B24" s="539"/>
      <c r="C24" s="539" t="s">
        <v>909</v>
      </c>
      <c r="D24" s="539" t="s">
        <v>910</v>
      </c>
      <c r="E24" s="539" t="s">
        <v>19</v>
      </c>
      <c r="F24" s="533"/>
      <c r="G24" s="533"/>
      <c r="H24" s="465"/>
      <c r="I24" s="465"/>
      <c r="J24" s="534"/>
      <c r="K24" s="534"/>
      <c r="L24" s="534"/>
      <c r="M24" s="535"/>
      <c r="N24" s="533"/>
      <c r="O24" s="533"/>
      <c r="P24" s="533"/>
      <c r="Q24" s="533"/>
      <c r="R24" s="533"/>
      <c r="S24" s="533"/>
      <c r="T24" s="482"/>
    </row>
    <row r="25" spans="1:20" ht="31.5">
      <c r="A25" s="533"/>
      <c r="B25" s="539" t="s">
        <v>930</v>
      </c>
      <c r="C25" s="539">
        <v>415.69</v>
      </c>
      <c r="D25" s="539" t="s">
        <v>933</v>
      </c>
      <c r="E25" s="539" t="s">
        <v>934</v>
      </c>
      <c r="F25" s="533"/>
      <c r="G25" s="533"/>
      <c r="H25" s="536"/>
      <c r="I25" s="536"/>
      <c r="J25" s="534"/>
      <c r="K25" s="534"/>
      <c r="L25" s="465"/>
      <c r="M25" s="465"/>
      <c r="N25" s="533"/>
      <c r="O25" s="533"/>
      <c r="P25" s="533"/>
      <c r="Q25" s="533"/>
      <c r="R25" s="533"/>
      <c r="S25" s="533"/>
      <c r="T25" s="482"/>
    </row>
    <row r="26" spans="1:20" ht="19.5" customHeight="1">
      <c r="A26" s="533"/>
      <c r="B26" s="783" t="s">
        <v>935</v>
      </c>
      <c r="C26" s="783"/>
      <c r="D26" s="783"/>
      <c r="E26" s="783"/>
      <c r="F26" s="783"/>
      <c r="G26" s="783"/>
      <c r="H26" s="78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482"/>
    </row>
    <row r="27" spans="1:20" ht="15">
      <c r="A27" s="533"/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482"/>
    </row>
    <row r="28" spans="1:20" ht="15">
      <c r="A28" s="537"/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482"/>
    </row>
    <row r="29" spans="1:20" ht="15.7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482"/>
      <c r="Q29" s="482"/>
      <c r="R29" s="648" t="s">
        <v>13</v>
      </c>
      <c r="S29" s="648"/>
      <c r="T29" s="482"/>
    </row>
    <row r="30" spans="1:20" ht="15.75">
      <c r="A30" s="648" t="s">
        <v>14</v>
      </c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482"/>
    </row>
    <row r="31" spans="1:20" ht="15.75">
      <c r="A31" s="648" t="s">
        <v>20</v>
      </c>
      <c r="B31" s="648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482"/>
    </row>
    <row r="32" spans="1:20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482"/>
      <c r="Q32" s="671" t="s">
        <v>85</v>
      </c>
      <c r="R32" s="671"/>
      <c r="S32" s="671"/>
      <c r="T32" s="671"/>
    </row>
    <row r="33" spans="1:20" ht="45">
      <c r="A33" s="516"/>
      <c r="B33" s="483" t="s">
        <v>930</v>
      </c>
      <c r="C33" s="483" t="s">
        <v>489</v>
      </c>
      <c r="D33" s="484" t="s">
        <v>932</v>
      </c>
      <c r="E33" s="20" t="s">
        <v>527</v>
      </c>
      <c r="F33" s="483" t="s">
        <v>489</v>
      </c>
      <c r="G33" s="484" t="s">
        <v>932</v>
      </c>
      <c r="H33" s="20" t="s">
        <v>527</v>
      </c>
      <c r="I33" s="23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</row>
    <row r="34" spans="1:20" ht="15">
      <c r="A34" s="516"/>
      <c r="B34" s="483"/>
      <c r="C34" s="764" t="s">
        <v>917</v>
      </c>
      <c r="D34" s="765"/>
      <c r="E34" s="766"/>
      <c r="F34" s="767" t="s">
        <v>931</v>
      </c>
      <c r="G34" s="767"/>
      <c r="H34" s="767"/>
      <c r="I34" s="520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</row>
    <row r="35" spans="1:20" ht="15.75">
      <c r="A35" s="516"/>
      <c r="B35" s="133" t="s">
        <v>831</v>
      </c>
      <c r="C35" s="483">
        <v>204.52</v>
      </c>
      <c r="D35" s="399">
        <v>2547.06</v>
      </c>
      <c r="E35" s="399">
        <f t="shared" ref="E35:E41" si="7">D35-C35</f>
        <v>2342.54</v>
      </c>
      <c r="F35" s="486">
        <v>2295.48</v>
      </c>
      <c r="G35" s="20">
        <v>3360.26</v>
      </c>
      <c r="H35" s="399">
        <v>438.63</v>
      </c>
      <c r="I35" s="521">
        <v>1767.41</v>
      </c>
      <c r="J35" s="487">
        <f t="shared" ref="J35:J41" si="8">G35-H35</f>
        <v>2921.63</v>
      </c>
      <c r="K35" s="487">
        <v>1031.8900000000001</v>
      </c>
      <c r="L35" s="516"/>
      <c r="M35" s="516"/>
      <c r="N35" s="516"/>
      <c r="O35" s="516"/>
      <c r="P35" s="516"/>
      <c r="Q35" s="516"/>
      <c r="R35" s="516"/>
      <c r="S35" s="516"/>
      <c r="T35" s="516"/>
    </row>
    <row r="36" spans="1:20" ht="15.75">
      <c r="A36" s="516"/>
      <c r="B36" s="133" t="s">
        <v>832</v>
      </c>
      <c r="C36" s="483">
        <v>83.3</v>
      </c>
      <c r="D36" s="399">
        <v>784.44</v>
      </c>
      <c r="E36" s="399">
        <f t="shared" si="7"/>
        <v>701.1400000000001</v>
      </c>
      <c r="F36" s="486">
        <v>934.63</v>
      </c>
      <c r="G36" s="20">
        <v>848.8</v>
      </c>
      <c r="H36" s="20">
        <v>176.57</v>
      </c>
      <c r="I36" s="521">
        <v>711.48</v>
      </c>
      <c r="J36" s="487">
        <f t="shared" si="8"/>
        <v>672.23</v>
      </c>
      <c r="K36" s="487">
        <v>415.39</v>
      </c>
      <c r="L36" s="516"/>
      <c r="M36" s="516"/>
      <c r="N36" s="516"/>
      <c r="O36" s="516"/>
      <c r="P36" s="516"/>
      <c r="Q36" s="516"/>
      <c r="R36" s="516"/>
      <c r="S36" s="516"/>
      <c r="T36" s="516"/>
    </row>
    <row r="37" spans="1:20" ht="15.75">
      <c r="A37" s="516"/>
      <c r="B37" s="133" t="s">
        <v>833</v>
      </c>
      <c r="C37" s="483">
        <v>69.34</v>
      </c>
      <c r="D37" s="399">
        <v>647.04999999999995</v>
      </c>
      <c r="E37" s="399">
        <f t="shared" si="7"/>
        <v>577.70999999999992</v>
      </c>
      <c r="F37" s="486">
        <v>777.96</v>
      </c>
      <c r="G37" s="20">
        <v>716.14</v>
      </c>
      <c r="H37" s="20">
        <v>143.91999999999999</v>
      </c>
      <c r="I37" s="521">
        <v>579.92999999999995</v>
      </c>
      <c r="J37" s="487">
        <f t="shared" si="8"/>
        <v>572.22</v>
      </c>
      <c r="K37" s="487">
        <v>338.58</v>
      </c>
      <c r="L37" s="516"/>
      <c r="M37" s="516"/>
      <c r="N37" s="516"/>
      <c r="O37" s="516"/>
      <c r="P37" s="516"/>
      <c r="Q37" s="516"/>
      <c r="R37" s="516"/>
      <c r="S37" s="516"/>
      <c r="T37" s="516"/>
    </row>
    <row r="38" spans="1:20" ht="15.75">
      <c r="A38" s="516"/>
      <c r="B38" s="133" t="s">
        <v>834</v>
      </c>
      <c r="C38" s="483">
        <v>52.83</v>
      </c>
      <c r="D38" s="399">
        <v>452.72</v>
      </c>
      <c r="E38" s="399">
        <f t="shared" si="7"/>
        <v>399.89000000000004</v>
      </c>
      <c r="F38" s="486">
        <v>592.70000000000005</v>
      </c>
      <c r="G38" s="20">
        <v>527.67999999999995</v>
      </c>
      <c r="H38" s="20">
        <v>95.05</v>
      </c>
      <c r="I38" s="522">
        <v>383</v>
      </c>
      <c r="J38" s="487">
        <f t="shared" si="8"/>
        <v>432.62999999999994</v>
      </c>
      <c r="K38" s="487">
        <v>223.62</v>
      </c>
      <c r="L38" s="516"/>
      <c r="M38" s="516"/>
      <c r="N38" s="516"/>
      <c r="O38" s="516"/>
      <c r="P38" s="516"/>
      <c r="Q38" s="516"/>
      <c r="R38" s="516"/>
      <c r="S38" s="516"/>
      <c r="T38" s="516"/>
    </row>
    <row r="39" spans="1:20" ht="15.75">
      <c r="A39" s="516"/>
      <c r="B39" s="133" t="s">
        <v>835</v>
      </c>
      <c r="C39" s="483">
        <v>5.07</v>
      </c>
      <c r="D39" s="399">
        <v>48.12</v>
      </c>
      <c r="E39" s="399">
        <f t="shared" si="7"/>
        <v>43.05</v>
      </c>
      <c r="F39" s="486">
        <v>56.86</v>
      </c>
      <c r="G39" s="20">
        <v>65.88</v>
      </c>
      <c r="H39" s="20">
        <v>10.96</v>
      </c>
      <c r="I39" s="522">
        <v>44.15</v>
      </c>
      <c r="J39" s="487">
        <f t="shared" si="8"/>
        <v>54.919999999999995</v>
      </c>
      <c r="K39" s="487">
        <v>25.78</v>
      </c>
      <c r="L39" s="516"/>
      <c r="M39" s="516"/>
      <c r="N39" s="516"/>
      <c r="O39" s="516"/>
      <c r="P39" s="516"/>
      <c r="Q39" s="516"/>
      <c r="R39" s="516"/>
      <c r="S39" s="516"/>
      <c r="T39" s="516"/>
    </row>
    <row r="40" spans="1:20" ht="15.75">
      <c r="A40" s="516"/>
      <c r="B40" s="133" t="s">
        <v>836</v>
      </c>
      <c r="C40" s="483">
        <v>0.63</v>
      </c>
      <c r="D40" s="399">
        <v>6.16</v>
      </c>
      <c r="E40" s="399">
        <f t="shared" si="7"/>
        <v>5.53</v>
      </c>
      <c r="F40" s="486">
        <v>7.14</v>
      </c>
      <c r="G40" s="20">
        <v>12.76</v>
      </c>
      <c r="H40" s="20">
        <v>1.62</v>
      </c>
      <c r="I40" s="522">
        <v>6.5</v>
      </c>
      <c r="J40" s="487">
        <f t="shared" si="8"/>
        <v>11.14</v>
      </c>
      <c r="K40" s="487">
        <v>3.79</v>
      </c>
      <c r="L40" s="516"/>
      <c r="M40" s="516"/>
      <c r="N40" s="516"/>
      <c r="O40" s="516"/>
      <c r="P40" s="516"/>
      <c r="Q40" s="516"/>
      <c r="R40" s="516"/>
      <c r="S40" s="516"/>
      <c r="T40" s="516"/>
    </row>
    <row r="41" spans="1:20" ht="15.75">
      <c r="A41" s="516"/>
      <c r="B41" s="133" t="s">
        <v>19</v>
      </c>
      <c r="C41" s="483">
        <f>SUM(C35:C40)</f>
        <v>415.68999999999994</v>
      </c>
      <c r="D41" s="399">
        <f>SUM(D35:D40)</f>
        <v>4485.55</v>
      </c>
      <c r="E41" s="399">
        <f t="shared" si="7"/>
        <v>4069.86</v>
      </c>
      <c r="F41" s="486">
        <f>SUM(F35:F40)</f>
        <v>4664.7700000000004</v>
      </c>
      <c r="G41" s="20">
        <f>SUM(G35:G40)</f>
        <v>5531.5200000000013</v>
      </c>
      <c r="H41" s="399">
        <f>SUM(H35:H40)</f>
        <v>866.75</v>
      </c>
      <c r="I41" s="521">
        <f>SUM(I35:I40)</f>
        <v>3492.4700000000003</v>
      </c>
      <c r="J41" s="487">
        <f t="shared" si="8"/>
        <v>4664.7700000000013</v>
      </c>
      <c r="K41" s="487">
        <f>SUM(K35:K40)</f>
        <v>2039.05</v>
      </c>
      <c r="L41" s="516"/>
      <c r="M41" s="516"/>
      <c r="N41" s="516"/>
      <c r="O41" s="516"/>
      <c r="P41" s="516"/>
      <c r="Q41" s="516"/>
      <c r="R41" s="516"/>
      <c r="S41" s="516"/>
      <c r="T41" s="516"/>
    </row>
    <row r="42" spans="1:20">
      <c r="A42" s="516"/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</row>
    <row r="43" spans="1:20">
      <c r="A43" s="516"/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</row>
  </sheetData>
  <mergeCells count="21">
    <mergeCell ref="Q32:T32"/>
    <mergeCell ref="C34:E34"/>
    <mergeCell ref="F34:H34"/>
    <mergeCell ref="Q10:S10"/>
    <mergeCell ref="A21:S21"/>
    <mergeCell ref="R29:S29"/>
    <mergeCell ref="A30:S30"/>
    <mergeCell ref="A31:S31"/>
    <mergeCell ref="A10:A11"/>
    <mergeCell ref="B10:B11"/>
    <mergeCell ref="C10:E10"/>
    <mergeCell ref="F10:H10"/>
    <mergeCell ref="N10:P10"/>
    <mergeCell ref="B26:H26"/>
    <mergeCell ref="I10:M10"/>
    <mergeCell ref="P9:S9"/>
    <mergeCell ref="R1:S1"/>
    <mergeCell ref="A2:S2"/>
    <mergeCell ref="A3:S3"/>
    <mergeCell ref="A6:S6"/>
    <mergeCell ref="A8:B8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6"/>
  <sheetViews>
    <sheetView view="pageBreakPreview" topLeftCell="C1" zoomScale="110" zoomScaleNormal="115" zoomScaleSheetLayoutView="110" workbookViewId="0">
      <selection activeCell="O10" sqref="O10:Q10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4" width="12" style="16" bestFit="1" customWidth="1"/>
    <col min="5" max="5" width="10.42578125" style="16" bestFit="1" customWidth="1"/>
    <col min="6" max="7" width="7.28515625" style="16" customWidth="1"/>
    <col min="8" max="8" width="8.140625" style="16" customWidth="1"/>
    <col min="9" max="9" width="12" style="16" bestFit="1" customWidth="1"/>
    <col min="10" max="10" width="10.42578125" style="16" bestFit="1" customWidth="1"/>
    <col min="11" max="11" width="12" style="16" bestFit="1" customWidth="1"/>
    <col min="12" max="12" width="13.42578125" style="16" customWidth="1"/>
    <col min="13" max="13" width="12.28515625" style="16" customWidth="1"/>
    <col min="14" max="14" width="12" style="16" bestFit="1" customWidth="1"/>
    <col min="15" max="15" width="13.7109375" style="16" customWidth="1"/>
    <col min="16" max="16" width="11.85546875" style="16" customWidth="1"/>
    <col min="17" max="17" width="11.42578125" style="16" bestFit="1" customWidth="1"/>
    <col min="18" max="16384" width="9.140625" style="16"/>
  </cols>
  <sheetData>
    <row r="1" spans="1:21" customFormat="1" ht="15">
      <c r="H1" s="37"/>
      <c r="I1" s="37"/>
      <c r="J1" s="37"/>
      <c r="K1" s="37"/>
      <c r="L1" s="37"/>
      <c r="M1" s="37"/>
      <c r="N1" s="37"/>
      <c r="O1" s="37"/>
      <c r="P1" s="709" t="s">
        <v>94</v>
      </c>
      <c r="Q1" s="709"/>
      <c r="R1" s="710"/>
      <c r="S1" s="16"/>
      <c r="T1" s="44"/>
      <c r="U1" s="44"/>
    </row>
    <row r="2" spans="1:21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0"/>
      <c r="S2" s="46"/>
      <c r="T2" s="46"/>
      <c r="U2" s="46"/>
    </row>
    <row r="3" spans="1:21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710"/>
      <c r="S3" s="45"/>
      <c r="T3" s="45"/>
      <c r="U3" s="45"/>
    </row>
    <row r="4" spans="1:21" customFormat="1" ht="10.5" customHeight="1">
      <c r="R4" s="710"/>
    </row>
    <row r="5" spans="1:21" ht="9" customHeight="1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  <c r="R5" s="710"/>
    </row>
    <row r="6" spans="1:21" ht="18.600000000000001" customHeight="1">
      <c r="B6" s="121"/>
      <c r="C6" s="121"/>
      <c r="D6" s="629" t="s">
        <v>779</v>
      </c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R6" s="710"/>
    </row>
    <row r="7" spans="1:21" ht="5.45" customHeight="1">
      <c r="R7" s="710"/>
    </row>
    <row r="8" spans="1:21">
      <c r="A8" s="630" t="s">
        <v>893</v>
      </c>
      <c r="B8" s="630"/>
      <c r="Q8" s="34" t="s">
        <v>25</v>
      </c>
      <c r="R8" s="710"/>
    </row>
    <row r="9" spans="1:21" ht="15.75">
      <c r="A9" s="14"/>
      <c r="N9" s="737" t="s">
        <v>898</v>
      </c>
      <c r="O9" s="737"/>
      <c r="P9" s="737"/>
      <c r="Q9" s="737"/>
      <c r="R9" s="710"/>
      <c r="S9" s="23"/>
    </row>
    <row r="10" spans="1:21" ht="37.15" customHeight="1">
      <c r="A10" s="707" t="s">
        <v>2</v>
      </c>
      <c r="B10" s="707" t="s">
        <v>3</v>
      </c>
      <c r="C10" s="609" t="s">
        <v>696</v>
      </c>
      <c r="D10" s="609"/>
      <c r="E10" s="609"/>
      <c r="F10" s="609" t="s">
        <v>697</v>
      </c>
      <c r="G10" s="609"/>
      <c r="H10" s="609"/>
      <c r="I10" s="761" t="s">
        <v>386</v>
      </c>
      <c r="J10" s="762"/>
      <c r="K10" s="763"/>
      <c r="L10" s="761" t="s">
        <v>95</v>
      </c>
      <c r="M10" s="762"/>
      <c r="N10" s="763"/>
      <c r="O10" s="769" t="s">
        <v>972</v>
      </c>
      <c r="P10" s="770"/>
      <c r="Q10" s="771"/>
      <c r="R10" s="710"/>
    </row>
    <row r="11" spans="1:21" ht="39.75" customHeight="1">
      <c r="A11" s="708"/>
      <c r="B11" s="708"/>
      <c r="C11" s="5" t="s">
        <v>117</v>
      </c>
      <c r="D11" s="330" t="s">
        <v>774</v>
      </c>
      <c r="E11" s="40" t="s">
        <v>19</v>
      </c>
      <c r="F11" s="5" t="s">
        <v>117</v>
      </c>
      <c r="G11" s="330" t="s">
        <v>775</v>
      </c>
      <c r="H11" s="40" t="s">
        <v>19</v>
      </c>
      <c r="I11" s="5" t="s">
        <v>117</v>
      </c>
      <c r="J11" s="330" t="s">
        <v>775</v>
      </c>
      <c r="K11" s="40" t="s">
        <v>19</v>
      </c>
      <c r="L11" s="5" t="s">
        <v>117</v>
      </c>
      <c r="M11" s="330" t="s">
        <v>775</v>
      </c>
      <c r="N11" s="40" t="s">
        <v>19</v>
      </c>
      <c r="O11" s="5" t="s">
        <v>240</v>
      </c>
      <c r="P11" s="330" t="s">
        <v>776</v>
      </c>
      <c r="Q11" s="5" t="s">
        <v>118</v>
      </c>
    </row>
    <row r="12" spans="1:21" s="71" customFormat="1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21">
      <c r="A13" s="19">
        <v>1</v>
      </c>
      <c r="B13" s="31" t="s">
        <v>831</v>
      </c>
      <c r="C13" s="399">
        <v>3363.24</v>
      </c>
      <c r="D13" s="399">
        <v>2239.14</v>
      </c>
      <c r="E13" s="399">
        <f t="shared" ref="E13:E19" si="0">SUM(C13:D13)</f>
        <v>5602.3799999999992</v>
      </c>
      <c r="F13" s="20">
        <v>0</v>
      </c>
      <c r="G13" s="20">
        <v>0</v>
      </c>
      <c r="H13" s="20">
        <v>0</v>
      </c>
      <c r="I13" s="399">
        <v>1912.9912649462449</v>
      </c>
      <c r="J13" s="399">
        <v>358.2</v>
      </c>
      <c r="K13" s="399">
        <f>SUM(I13:J13)</f>
        <v>2271.1912649462447</v>
      </c>
      <c r="L13" s="399">
        <v>2025.3</v>
      </c>
      <c r="M13" s="399">
        <v>2635.79</v>
      </c>
      <c r="N13" s="399">
        <f>SUM(L13:M13)</f>
        <v>4661.09</v>
      </c>
      <c r="O13" s="399">
        <f>I13-L13</f>
        <v>-112.30873505375507</v>
      </c>
      <c r="P13" s="399">
        <f>J13-M13</f>
        <v>-2277.59</v>
      </c>
      <c r="Q13" s="399">
        <f>SUM(O13:P13)</f>
        <v>-2389.8987350537554</v>
      </c>
    </row>
    <row r="14" spans="1:21">
      <c r="A14" s="19">
        <v>2</v>
      </c>
      <c r="B14" s="31" t="s">
        <v>832</v>
      </c>
      <c r="C14" s="399">
        <v>0</v>
      </c>
      <c r="D14" s="399">
        <v>0</v>
      </c>
      <c r="E14" s="399">
        <f t="shared" si="0"/>
        <v>0</v>
      </c>
      <c r="F14" s="20">
        <v>0</v>
      </c>
      <c r="G14" s="20">
        <v>0</v>
      </c>
      <c r="H14" s="20">
        <v>0</v>
      </c>
      <c r="I14" s="399">
        <v>0</v>
      </c>
      <c r="J14" s="399">
        <v>0</v>
      </c>
      <c r="K14" s="399">
        <f t="shared" ref="K14:K19" si="1">SUM(I14:J14)</f>
        <v>0</v>
      </c>
      <c r="L14" s="399">
        <v>0</v>
      </c>
      <c r="M14" s="399">
        <v>0</v>
      </c>
      <c r="N14" s="399">
        <f t="shared" ref="N14:N19" si="2">SUM(L14:M14)</f>
        <v>0</v>
      </c>
      <c r="O14" s="399">
        <v>0</v>
      </c>
      <c r="P14" s="399">
        <f t="shared" ref="P14:P19" si="3">J14-M14</f>
        <v>0</v>
      </c>
      <c r="Q14" s="399">
        <f t="shared" ref="Q14:Q19" si="4">SUM(O14:P14)</f>
        <v>0</v>
      </c>
    </row>
    <row r="15" spans="1:21">
      <c r="A15" s="19">
        <v>3</v>
      </c>
      <c r="B15" s="31" t="s">
        <v>833</v>
      </c>
      <c r="C15" s="399">
        <v>0</v>
      </c>
      <c r="D15" s="399">
        <v>0</v>
      </c>
      <c r="E15" s="399">
        <f t="shared" si="0"/>
        <v>0</v>
      </c>
      <c r="F15" s="20">
        <v>0</v>
      </c>
      <c r="G15" s="20">
        <v>0</v>
      </c>
      <c r="H15" s="20">
        <v>0</v>
      </c>
      <c r="I15" s="399">
        <v>0</v>
      </c>
      <c r="J15" s="399">
        <v>0</v>
      </c>
      <c r="K15" s="399">
        <f t="shared" si="1"/>
        <v>0</v>
      </c>
      <c r="L15" s="399">
        <v>0</v>
      </c>
      <c r="M15" s="399">
        <v>0</v>
      </c>
      <c r="N15" s="399">
        <f t="shared" si="2"/>
        <v>0</v>
      </c>
      <c r="O15" s="399">
        <v>0</v>
      </c>
      <c r="P15" s="399">
        <f t="shared" si="3"/>
        <v>0</v>
      </c>
      <c r="Q15" s="399">
        <f t="shared" si="4"/>
        <v>0</v>
      </c>
    </row>
    <row r="16" spans="1:21">
      <c r="A16" s="19">
        <v>4</v>
      </c>
      <c r="B16" s="31" t="s">
        <v>834</v>
      </c>
      <c r="C16" s="399">
        <v>0</v>
      </c>
      <c r="D16" s="399">
        <v>0</v>
      </c>
      <c r="E16" s="399">
        <f t="shared" si="0"/>
        <v>0</v>
      </c>
      <c r="F16" s="20">
        <v>0</v>
      </c>
      <c r="G16" s="20">
        <v>0</v>
      </c>
      <c r="H16" s="20">
        <v>0</v>
      </c>
      <c r="I16" s="399">
        <v>0</v>
      </c>
      <c r="J16" s="399">
        <v>0</v>
      </c>
      <c r="K16" s="399">
        <f t="shared" si="1"/>
        <v>0</v>
      </c>
      <c r="L16" s="399">
        <v>0</v>
      </c>
      <c r="M16" s="399">
        <v>0</v>
      </c>
      <c r="N16" s="399">
        <f t="shared" si="2"/>
        <v>0</v>
      </c>
      <c r="O16" s="399">
        <v>0</v>
      </c>
      <c r="P16" s="399">
        <f t="shared" si="3"/>
        <v>0</v>
      </c>
      <c r="Q16" s="399">
        <f t="shared" si="4"/>
        <v>0</v>
      </c>
    </row>
    <row r="17" spans="1:18">
      <c r="A17" s="19">
        <v>5</v>
      </c>
      <c r="B17" s="31" t="s">
        <v>835</v>
      </c>
      <c r="C17" s="399">
        <v>35.880000000000003</v>
      </c>
      <c r="D17" s="399">
        <v>23.89</v>
      </c>
      <c r="E17" s="399">
        <f t="shared" si="0"/>
        <v>59.77</v>
      </c>
      <c r="F17" s="20">
        <v>0</v>
      </c>
      <c r="G17" s="20">
        <v>0</v>
      </c>
      <c r="H17" s="20">
        <v>0</v>
      </c>
      <c r="I17" s="399">
        <v>15.013954173004267</v>
      </c>
      <c r="J17" s="399">
        <v>3.82</v>
      </c>
      <c r="K17" s="399">
        <f t="shared" si="1"/>
        <v>18.833954173004265</v>
      </c>
      <c r="L17" s="399">
        <v>16.78</v>
      </c>
      <c r="M17" s="399">
        <v>22.98</v>
      </c>
      <c r="N17" s="399">
        <f t="shared" si="2"/>
        <v>39.760000000000005</v>
      </c>
      <c r="O17" s="399">
        <f>I17-L17</f>
        <v>-1.7660458269957342</v>
      </c>
      <c r="P17" s="399">
        <f t="shared" si="3"/>
        <v>-19.16</v>
      </c>
      <c r="Q17" s="399">
        <f t="shared" si="4"/>
        <v>-20.926045826995733</v>
      </c>
    </row>
    <row r="18" spans="1:18">
      <c r="A18" s="19">
        <v>6</v>
      </c>
      <c r="B18" s="31" t="s">
        <v>836</v>
      </c>
      <c r="C18" s="399">
        <v>4.54</v>
      </c>
      <c r="D18" s="399">
        <v>3.02</v>
      </c>
      <c r="E18" s="399">
        <f t="shared" si="0"/>
        <v>7.5600000000000005</v>
      </c>
      <c r="F18" s="20">
        <v>0</v>
      </c>
      <c r="G18" s="20">
        <v>0</v>
      </c>
      <c r="H18" s="20">
        <v>0</v>
      </c>
      <c r="I18" s="399">
        <v>1.659</v>
      </c>
      <c r="J18" s="399">
        <v>0.49</v>
      </c>
      <c r="K18" s="399">
        <f t="shared" si="1"/>
        <v>2.149</v>
      </c>
      <c r="L18" s="399">
        <v>1.85</v>
      </c>
      <c r="M18" s="399">
        <v>3.83</v>
      </c>
      <c r="N18" s="399">
        <f t="shared" si="2"/>
        <v>5.68</v>
      </c>
      <c r="O18" s="399">
        <f>I18-L18</f>
        <v>-0.19100000000000006</v>
      </c>
      <c r="P18" s="399">
        <f t="shared" si="3"/>
        <v>-3.34</v>
      </c>
      <c r="Q18" s="399">
        <f t="shared" si="4"/>
        <v>-3.5309999999999997</v>
      </c>
    </row>
    <row r="19" spans="1:18">
      <c r="A19" s="19">
        <v>7</v>
      </c>
      <c r="B19" s="31" t="s">
        <v>19</v>
      </c>
      <c r="C19" s="399">
        <f>SUM(C13:C18)</f>
        <v>3403.66</v>
      </c>
      <c r="D19" s="399">
        <f>SUM(D13:D18)</f>
        <v>2266.0499999999997</v>
      </c>
      <c r="E19" s="399">
        <f t="shared" si="0"/>
        <v>5669.7099999999991</v>
      </c>
      <c r="F19" s="20">
        <v>0</v>
      </c>
      <c r="G19" s="20">
        <v>0</v>
      </c>
      <c r="H19" s="20">
        <v>0</v>
      </c>
      <c r="I19" s="399">
        <f>SUM(I13:I18)</f>
        <v>1929.6642191192493</v>
      </c>
      <c r="J19" s="399">
        <f>SUM(J13:J18)</f>
        <v>362.51</v>
      </c>
      <c r="K19" s="399">
        <f t="shared" si="1"/>
        <v>2292.1742191192493</v>
      </c>
      <c r="L19" s="399">
        <f>SUM(L13:L18)</f>
        <v>2043.9299999999998</v>
      </c>
      <c r="M19" s="399">
        <f>SUM(M13:M18)</f>
        <v>2662.6</v>
      </c>
      <c r="N19" s="399">
        <f t="shared" si="2"/>
        <v>4706.53</v>
      </c>
      <c r="O19" s="399">
        <f>SUM(O13:O18)</f>
        <v>-114.26578088075081</v>
      </c>
      <c r="P19" s="399">
        <f t="shared" si="3"/>
        <v>-2300.09</v>
      </c>
      <c r="Q19" s="399">
        <f t="shared" si="4"/>
        <v>-2414.3557808807509</v>
      </c>
    </row>
    <row r="20" spans="1:18">
      <c r="A20" s="12"/>
      <c r="B20" s="32"/>
      <c r="C20" s="380"/>
      <c r="D20" s="380"/>
      <c r="E20" s="380"/>
      <c r="F20" s="20"/>
      <c r="G20" s="20"/>
      <c r="H20" s="20"/>
      <c r="I20" s="380"/>
      <c r="J20" s="380"/>
      <c r="K20" s="380"/>
      <c r="L20" s="20"/>
      <c r="M20" s="20"/>
      <c r="N20" s="380"/>
      <c r="O20" s="380"/>
      <c r="P20" s="380"/>
      <c r="Q20" s="380"/>
    </row>
    <row r="21" spans="1:18" ht="14.25" customHeight="1">
      <c r="A21" s="772" t="s">
        <v>780</v>
      </c>
      <c r="B21" s="772"/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</row>
    <row r="22" spans="1:18" ht="15.75" customHeight="1">
      <c r="A22" s="36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8" ht="15.75" customHeight="1">
      <c r="A23" s="15" t="s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P23" s="645" t="s">
        <v>13</v>
      </c>
      <c r="Q23" s="645"/>
    </row>
    <row r="24" spans="1:18" ht="12.75" customHeight="1">
      <c r="A24" s="645" t="s">
        <v>14</v>
      </c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</row>
    <row r="25" spans="1:18" ht="12.75" customHeight="1">
      <c r="A25" s="645" t="s">
        <v>20</v>
      </c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</row>
    <row r="26" spans="1:1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O26" s="631" t="s">
        <v>85</v>
      </c>
      <c r="P26" s="631"/>
      <c r="Q26" s="631"/>
      <c r="R26" s="37"/>
    </row>
  </sheetData>
  <mergeCells count="19">
    <mergeCell ref="N9:Q9"/>
    <mergeCell ref="D6:O6"/>
    <mergeCell ref="A10:A11"/>
    <mergeCell ref="B10:B11"/>
    <mergeCell ref="C10:E10"/>
    <mergeCell ref="F10:H10"/>
    <mergeCell ref="O26:Q26"/>
    <mergeCell ref="R1:R10"/>
    <mergeCell ref="A25:Q25"/>
    <mergeCell ref="I10:K10"/>
    <mergeCell ref="L10:N10"/>
    <mergeCell ref="O10:Q10"/>
    <mergeCell ref="P23:Q23"/>
    <mergeCell ref="A24:Q24"/>
    <mergeCell ref="A8:B8"/>
    <mergeCell ref="A21:Q21"/>
    <mergeCell ref="P1:Q1"/>
    <mergeCell ref="A2:Q2"/>
    <mergeCell ref="A3:Q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8"/>
  <sheetViews>
    <sheetView view="pageBreakPreview" topLeftCell="C1" zoomScale="60" zoomScaleNormal="100" workbookViewId="0">
      <selection activeCell="K19" sqref="K19"/>
    </sheetView>
  </sheetViews>
  <sheetFormatPr defaultRowHeight="12.75"/>
  <cols>
    <col min="2" max="2" width="10.5703125" customWidth="1"/>
    <col min="3" max="3" width="10.7109375" customWidth="1"/>
    <col min="4" max="5" width="10.85546875" bestFit="1" customWidth="1"/>
    <col min="6" max="9" width="9.28515625" bestFit="1" customWidth="1"/>
    <col min="10" max="10" width="12.7109375" customWidth="1"/>
    <col min="11" max="11" width="11.5703125" customWidth="1"/>
    <col min="12" max="12" width="9.42578125" bestFit="1" customWidth="1"/>
    <col min="13" max="13" width="10.140625" customWidth="1"/>
    <col min="14" max="14" width="10.85546875" customWidth="1"/>
    <col min="15" max="15" width="12.7109375" customWidth="1"/>
    <col min="16" max="16" width="10.42578125" customWidth="1"/>
    <col min="17" max="19" width="9.28515625" bestFit="1" customWidth="1"/>
  </cols>
  <sheetData>
    <row r="1" spans="1:19" ht="15">
      <c r="H1" s="37"/>
      <c r="I1" s="37"/>
      <c r="J1" s="37"/>
      <c r="K1" s="37"/>
      <c r="L1" s="37"/>
      <c r="M1" s="37"/>
      <c r="N1" s="37"/>
      <c r="O1" s="37"/>
      <c r="P1" s="37"/>
      <c r="Q1" s="37"/>
      <c r="R1" s="709" t="s">
        <v>94</v>
      </c>
      <c r="S1" s="709"/>
    </row>
    <row r="2" spans="1:19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</row>
    <row r="3" spans="1:19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</row>
    <row r="5" spans="1:19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5"/>
      <c r="S5" s="23"/>
    </row>
    <row r="6" spans="1:19" ht="15.75">
      <c r="A6" s="516"/>
      <c r="B6" s="121"/>
      <c r="C6" s="121"/>
      <c r="D6" s="629" t="s">
        <v>779</v>
      </c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516"/>
      <c r="S6" s="516"/>
    </row>
    <row r="7" spans="1:19">
      <c r="A7" s="516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</row>
    <row r="8" spans="1:19">
      <c r="A8" s="630" t="s">
        <v>893</v>
      </c>
      <c r="B8" s="630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8" t="s">
        <v>25</v>
      </c>
    </row>
    <row r="9" spans="1:19" ht="15.75">
      <c r="A9" s="14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737" t="s">
        <v>898</v>
      </c>
      <c r="Q9" s="737"/>
      <c r="R9" s="737"/>
      <c r="S9" s="737"/>
    </row>
    <row r="10" spans="1:19" ht="39" customHeight="1">
      <c r="A10" s="778" t="s">
        <v>2</v>
      </c>
      <c r="B10" s="778" t="s">
        <v>3</v>
      </c>
      <c r="C10" s="664" t="s">
        <v>696</v>
      </c>
      <c r="D10" s="664"/>
      <c r="E10" s="664"/>
      <c r="F10" s="664" t="s">
        <v>697</v>
      </c>
      <c r="G10" s="664"/>
      <c r="H10" s="664"/>
      <c r="I10" s="784" t="s">
        <v>386</v>
      </c>
      <c r="J10" s="785"/>
      <c r="K10" s="785"/>
      <c r="L10" s="785"/>
      <c r="M10" s="786"/>
      <c r="N10" s="780" t="s">
        <v>95</v>
      </c>
      <c r="O10" s="781"/>
      <c r="P10" s="782"/>
      <c r="Q10" s="774" t="s">
        <v>972</v>
      </c>
      <c r="R10" s="775"/>
      <c r="S10" s="776"/>
    </row>
    <row r="11" spans="1:19" ht="63">
      <c r="A11" s="779"/>
      <c r="B11" s="779"/>
      <c r="C11" s="525" t="s">
        <v>117</v>
      </c>
      <c r="D11" s="525" t="s">
        <v>774</v>
      </c>
      <c r="E11" s="526" t="s">
        <v>19</v>
      </c>
      <c r="F11" s="525" t="s">
        <v>117</v>
      </c>
      <c r="G11" s="525" t="s">
        <v>775</v>
      </c>
      <c r="H11" s="526" t="s">
        <v>19</v>
      </c>
      <c r="I11" s="526" t="s">
        <v>977</v>
      </c>
      <c r="J11" s="526" t="s">
        <v>978</v>
      </c>
      <c r="K11" s="525" t="s">
        <v>979</v>
      </c>
      <c r="L11" s="525" t="s">
        <v>980</v>
      </c>
      <c r="M11" s="526" t="s">
        <v>19</v>
      </c>
      <c r="N11" s="525" t="s">
        <v>117</v>
      </c>
      <c r="O11" s="525" t="s">
        <v>775</v>
      </c>
      <c r="P11" s="526" t="s">
        <v>19</v>
      </c>
      <c r="Q11" s="525" t="s">
        <v>981</v>
      </c>
      <c r="R11" s="525" t="s">
        <v>982</v>
      </c>
      <c r="S11" s="525" t="s">
        <v>983</v>
      </c>
    </row>
    <row r="12" spans="1:19" ht="15">
      <c r="A12" s="527">
        <v>1</v>
      </c>
      <c r="B12" s="527">
        <v>2</v>
      </c>
      <c r="C12" s="527">
        <v>3</v>
      </c>
      <c r="D12" s="527">
        <v>4</v>
      </c>
      <c r="E12" s="527">
        <v>5</v>
      </c>
      <c r="F12" s="527">
        <v>6</v>
      </c>
      <c r="G12" s="527">
        <v>7</v>
      </c>
      <c r="H12" s="527">
        <v>8</v>
      </c>
      <c r="I12" s="527">
        <v>9</v>
      </c>
      <c r="J12" s="527">
        <v>10</v>
      </c>
      <c r="K12" s="527">
        <v>11</v>
      </c>
      <c r="L12" s="527">
        <v>12</v>
      </c>
      <c r="M12" s="527">
        <v>13</v>
      </c>
      <c r="N12" s="527">
        <v>14</v>
      </c>
      <c r="O12" s="527">
        <v>15</v>
      </c>
      <c r="P12" s="527">
        <v>16</v>
      </c>
      <c r="Q12" s="527">
        <v>17</v>
      </c>
      <c r="R12" s="527">
        <v>18</v>
      </c>
      <c r="S12" s="527">
        <v>19</v>
      </c>
    </row>
    <row r="13" spans="1:19" ht="22.15" customHeight="1">
      <c r="A13" s="529">
        <v>1</v>
      </c>
      <c r="B13" s="133" t="s">
        <v>831</v>
      </c>
      <c r="C13" s="486">
        <v>3363.24</v>
      </c>
      <c r="D13" s="486">
        <v>2239.14</v>
      </c>
      <c r="E13" s="486">
        <f t="shared" ref="E13:E19" si="0">SUM(C13:D13)</f>
        <v>5602.3799999999992</v>
      </c>
      <c r="F13" s="483">
        <v>0</v>
      </c>
      <c r="G13" s="483">
        <v>0</v>
      </c>
      <c r="H13" s="483">
        <v>0</v>
      </c>
      <c r="I13" s="483">
        <v>167.02</v>
      </c>
      <c r="J13" s="486">
        <v>1912.9912649462449</v>
      </c>
      <c r="K13" s="486">
        <v>1927.8</v>
      </c>
      <c r="L13" s="486">
        <v>358.2</v>
      </c>
      <c r="M13" s="486">
        <f>SUM(I13:L13)</f>
        <v>4366.0112649462444</v>
      </c>
      <c r="N13" s="486">
        <v>2025.3</v>
      </c>
      <c r="O13" s="486">
        <v>2635.79</v>
      </c>
      <c r="P13" s="486">
        <f>SUM(N13:O13)</f>
        <v>4661.09</v>
      </c>
      <c r="Q13" s="486">
        <f>I13+J13-N13</f>
        <v>54.71126494624491</v>
      </c>
      <c r="R13" s="486">
        <v>0</v>
      </c>
      <c r="S13" s="486">
        <f>SUM(Q13:R13)</f>
        <v>54.71126494624491</v>
      </c>
    </row>
    <row r="14" spans="1:19" ht="22.15" customHeight="1">
      <c r="A14" s="529">
        <v>2</v>
      </c>
      <c r="B14" s="133" t="s">
        <v>832</v>
      </c>
      <c r="C14" s="486">
        <v>0</v>
      </c>
      <c r="D14" s="486">
        <v>0</v>
      </c>
      <c r="E14" s="486">
        <f t="shared" si="0"/>
        <v>0</v>
      </c>
      <c r="F14" s="483">
        <v>0</v>
      </c>
      <c r="G14" s="483">
        <v>0</v>
      </c>
      <c r="H14" s="483">
        <v>0</v>
      </c>
      <c r="I14" s="483">
        <v>0</v>
      </c>
      <c r="J14" s="486">
        <v>0</v>
      </c>
      <c r="K14" s="486">
        <v>0</v>
      </c>
      <c r="L14" s="486">
        <v>0</v>
      </c>
      <c r="M14" s="486">
        <v>0</v>
      </c>
      <c r="N14" s="486">
        <v>0</v>
      </c>
      <c r="O14" s="486">
        <v>0</v>
      </c>
      <c r="P14" s="486">
        <f t="shared" ref="P14:P19" si="1">SUM(N14:O14)</f>
        <v>0</v>
      </c>
      <c r="Q14" s="486">
        <v>0</v>
      </c>
      <c r="R14" s="486">
        <f t="shared" ref="R14:R16" si="2">L14-O14</f>
        <v>0</v>
      </c>
      <c r="S14" s="486">
        <f t="shared" ref="S14:S19" si="3">SUM(Q14:R14)</f>
        <v>0</v>
      </c>
    </row>
    <row r="15" spans="1:19" ht="22.15" customHeight="1">
      <c r="A15" s="529">
        <v>3</v>
      </c>
      <c r="B15" s="133" t="s">
        <v>833</v>
      </c>
      <c r="C15" s="486">
        <v>0</v>
      </c>
      <c r="D15" s="486">
        <v>0</v>
      </c>
      <c r="E15" s="486">
        <f t="shared" si="0"/>
        <v>0</v>
      </c>
      <c r="F15" s="483">
        <v>0</v>
      </c>
      <c r="G15" s="483">
        <v>0</v>
      </c>
      <c r="H15" s="483">
        <v>0</v>
      </c>
      <c r="I15" s="483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f t="shared" si="1"/>
        <v>0</v>
      </c>
      <c r="Q15" s="486">
        <v>0</v>
      </c>
      <c r="R15" s="486">
        <f t="shared" si="2"/>
        <v>0</v>
      </c>
      <c r="S15" s="486">
        <f t="shared" si="3"/>
        <v>0</v>
      </c>
    </row>
    <row r="16" spans="1:19" ht="22.15" customHeight="1">
      <c r="A16" s="529">
        <v>4</v>
      </c>
      <c r="B16" s="133" t="s">
        <v>834</v>
      </c>
      <c r="C16" s="486">
        <v>0</v>
      </c>
      <c r="D16" s="486">
        <v>0</v>
      </c>
      <c r="E16" s="486">
        <f t="shared" si="0"/>
        <v>0</v>
      </c>
      <c r="F16" s="483">
        <v>0</v>
      </c>
      <c r="G16" s="483">
        <v>0</v>
      </c>
      <c r="H16" s="483">
        <v>0</v>
      </c>
      <c r="I16" s="483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f t="shared" si="1"/>
        <v>0</v>
      </c>
      <c r="Q16" s="486">
        <v>0</v>
      </c>
      <c r="R16" s="486">
        <f t="shared" si="2"/>
        <v>0</v>
      </c>
      <c r="S16" s="486">
        <f t="shared" si="3"/>
        <v>0</v>
      </c>
    </row>
    <row r="17" spans="1:19" ht="22.15" customHeight="1">
      <c r="A17" s="529">
        <v>5</v>
      </c>
      <c r="B17" s="133" t="s">
        <v>835</v>
      </c>
      <c r="C17" s="486">
        <v>35.880000000000003</v>
      </c>
      <c r="D17" s="486">
        <v>23.89</v>
      </c>
      <c r="E17" s="486">
        <f t="shared" si="0"/>
        <v>59.77</v>
      </c>
      <c r="F17" s="483">
        <v>0</v>
      </c>
      <c r="G17" s="483">
        <v>0</v>
      </c>
      <c r="H17" s="483">
        <v>0</v>
      </c>
      <c r="I17" s="483">
        <v>1.77</v>
      </c>
      <c r="J17" s="486">
        <v>15.013954173004267</v>
      </c>
      <c r="K17" s="486">
        <v>20.57</v>
      </c>
      <c r="L17" s="486">
        <v>3.82</v>
      </c>
      <c r="M17" s="486">
        <f>SUM(I17:L17)</f>
        <v>41.173954173004269</v>
      </c>
      <c r="N17" s="486">
        <v>16.78</v>
      </c>
      <c r="O17" s="486">
        <v>22.98</v>
      </c>
      <c r="P17" s="486">
        <f t="shared" si="1"/>
        <v>39.760000000000005</v>
      </c>
      <c r="Q17" s="486">
        <f>I17+J17-N17</f>
        <v>3.9541730042671475E-3</v>
      </c>
      <c r="R17" s="486">
        <v>0</v>
      </c>
      <c r="S17" s="486">
        <f t="shared" si="3"/>
        <v>3.9541730042671475E-3</v>
      </c>
    </row>
    <row r="18" spans="1:19" ht="22.15" customHeight="1">
      <c r="A18" s="529">
        <v>6</v>
      </c>
      <c r="B18" s="133" t="s">
        <v>836</v>
      </c>
      <c r="C18" s="486">
        <v>4.54</v>
      </c>
      <c r="D18" s="486">
        <v>3.02</v>
      </c>
      <c r="E18" s="486">
        <f t="shared" si="0"/>
        <v>7.5600000000000005</v>
      </c>
      <c r="F18" s="483">
        <v>0</v>
      </c>
      <c r="G18" s="483">
        <v>0</v>
      </c>
      <c r="H18" s="483">
        <v>0</v>
      </c>
      <c r="I18" s="483">
        <v>0.19</v>
      </c>
      <c r="J18" s="486">
        <v>1.659</v>
      </c>
      <c r="K18" s="486">
        <v>2.6</v>
      </c>
      <c r="L18" s="486">
        <v>0.48</v>
      </c>
      <c r="M18" s="486">
        <f>SUM(I18:L18)</f>
        <v>4.9290000000000003</v>
      </c>
      <c r="N18" s="486">
        <v>1.85</v>
      </c>
      <c r="O18" s="486">
        <v>3.83</v>
      </c>
      <c r="P18" s="486">
        <f t="shared" si="1"/>
        <v>5.68</v>
      </c>
      <c r="Q18" s="486">
        <f>I18+J18-N18</f>
        <v>-1.0000000000001119E-3</v>
      </c>
      <c r="R18" s="486">
        <v>0</v>
      </c>
      <c r="S18" s="486">
        <f t="shared" si="3"/>
        <v>-1.0000000000001119E-3</v>
      </c>
    </row>
    <row r="19" spans="1:19" ht="22.15" customHeight="1">
      <c r="A19" s="529">
        <v>7</v>
      </c>
      <c r="B19" s="133" t="s">
        <v>19</v>
      </c>
      <c r="C19" s="486">
        <f>SUM(C13:C18)</f>
        <v>3403.66</v>
      </c>
      <c r="D19" s="486">
        <f>SUM(D13:D18)</f>
        <v>2266.0499999999997</v>
      </c>
      <c r="E19" s="486">
        <f t="shared" si="0"/>
        <v>5669.7099999999991</v>
      </c>
      <c r="F19" s="483">
        <v>0</v>
      </c>
      <c r="G19" s="483">
        <v>0</v>
      </c>
      <c r="H19" s="483">
        <v>0</v>
      </c>
      <c r="I19" s="483">
        <f>SUM(I13:I18)</f>
        <v>168.98000000000002</v>
      </c>
      <c r="J19" s="486">
        <f>SUM(J13:J18)</f>
        <v>1929.6642191192493</v>
      </c>
      <c r="K19" s="486">
        <f>SUM(K13:K18)</f>
        <v>1950.9699999999998</v>
      </c>
      <c r="L19" s="486">
        <f>SUM(L13:L18)</f>
        <v>362.5</v>
      </c>
      <c r="M19" s="486">
        <f>SUM(I19:L19)</f>
        <v>4412.1142191192484</v>
      </c>
      <c r="N19" s="486">
        <f>SUM(N13:N18)</f>
        <v>2043.9299999999998</v>
      </c>
      <c r="O19" s="486">
        <f>SUM(O13:O18)</f>
        <v>2662.6</v>
      </c>
      <c r="P19" s="486">
        <f t="shared" si="1"/>
        <v>4706.53</v>
      </c>
      <c r="Q19" s="486">
        <f>SUM(Q13:Q18)</f>
        <v>54.714219119249179</v>
      </c>
      <c r="R19" s="486">
        <v>0</v>
      </c>
      <c r="S19" s="486">
        <f t="shared" si="3"/>
        <v>54.714219119249179</v>
      </c>
    </row>
    <row r="20" spans="1:19" ht="15.75">
      <c r="A20" s="531"/>
      <c r="B20" s="131"/>
      <c r="C20" s="532"/>
      <c r="D20" s="532"/>
      <c r="E20" s="532"/>
      <c r="F20" s="483"/>
      <c r="G20" s="483"/>
      <c r="H20" s="483"/>
      <c r="I20" s="483"/>
      <c r="J20" s="532"/>
      <c r="K20" s="532"/>
      <c r="L20" s="532"/>
      <c r="M20" s="532"/>
      <c r="N20" s="483"/>
      <c r="O20" s="483"/>
      <c r="P20" s="532"/>
      <c r="Q20" s="532"/>
      <c r="R20" s="532"/>
      <c r="S20" s="532"/>
    </row>
    <row r="21" spans="1:19" ht="15">
      <c r="A21" s="787" t="s">
        <v>780</v>
      </c>
      <c r="B21" s="787"/>
      <c r="C21" s="787"/>
      <c r="D21" s="787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</row>
    <row r="22" spans="1:19" ht="15">
      <c r="A22" s="537"/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</row>
    <row r="23" spans="1:19" ht="15.75">
      <c r="A23" s="14" t="s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82"/>
      <c r="Q23" s="482"/>
      <c r="R23" s="648" t="s">
        <v>13</v>
      </c>
      <c r="S23" s="648"/>
    </row>
    <row r="24" spans="1:19" ht="15.75">
      <c r="A24" s="648" t="s">
        <v>14</v>
      </c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</row>
    <row r="25" spans="1:19" ht="15.75">
      <c r="A25" s="648" t="s">
        <v>20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</row>
    <row r="26" spans="1:19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82"/>
      <c r="Q26" s="627" t="s">
        <v>85</v>
      </c>
      <c r="R26" s="627"/>
      <c r="S26" s="627"/>
    </row>
    <row r="27" spans="1:19" ht="15">
      <c r="A27" s="482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</row>
    <row r="28" spans="1:19" ht="15">
      <c r="A28" s="482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</row>
  </sheetData>
  <mergeCells count="18">
    <mergeCell ref="Q26:S26"/>
    <mergeCell ref="A10:A11"/>
    <mergeCell ref="B10:B11"/>
    <mergeCell ref="C10:E10"/>
    <mergeCell ref="F10:H10"/>
    <mergeCell ref="N10:P10"/>
    <mergeCell ref="Q10:S10"/>
    <mergeCell ref="A21:S21"/>
    <mergeCell ref="R23:S23"/>
    <mergeCell ref="A24:S24"/>
    <mergeCell ref="A25:S25"/>
    <mergeCell ref="I10:M10"/>
    <mergeCell ref="P9:S9"/>
    <mergeCell ref="R1:S1"/>
    <mergeCell ref="A2:S2"/>
    <mergeCell ref="A3:S3"/>
    <mergeCell ref="D6:Q6"/>
    <mergeCell ref="A8:B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36"/>
  <sheetViews>
    <sheetView view="pageBreakPreview" topLeftCell="C10" zoomScale="77" zoomScaleNormal="100" zoomScaleSheetLayoutView="77" workbookViewId="0">
      <selection activeCell="K19" sqref="K19"/>
    </sheetView>
  </sheetViews>
  <sheetFormatPr defaultRowHeight="12.75"/>
  <cols>
    <col min="2" max="2" width="16.28515625" customWidth="1"/>
    <col min="3" max="3" width="14.7109375" customWidth="1"/>
    <col min="4" max="4" width="17.28515625" customWidth="1"/>
    <col min="5" max="5" width="12.42578125" customWidth="1"/>
    <col min="6" max="6" width="12" customWidth="1"/>
    <col min="7" max="7" width="13.140625" customWidth="1"/>
    <col min="11" max="11" width="9" bestFit="1" customWidth="1"/>
    <col min="12" max="12" width="9" customWidth="1"/>
    <col min="13" max="13" width="10.7109375" customWidth="1"/>
    <col min="14" max="14" width="10" bestFit="1" customWidth="1"/>
    <col min="15" max="16" width="9" bestFit="1" customWidth="1"/>
    <col min="17" max="17" width="11.7109375" customWidth="1"/>
    <col min="18" max="18" width="9" bestFit="1" customWidth="1"/>
    <col min="21" max="21" width="10.42578125" customWidth="1"/>
    <col min="22" max="22" width="11.140625" customWidth="1"/>
    <col min="23" max="23" width="11.85546875" customWidth="1"/>
  </cols>
  <sheetData>
    <row r="1" spans="1:23" ht="15">
      <c r="R1" s="798" t="s">
        <v>66</v>
      </c>
      <c r="S1" s="798"/>
      <c r="T1" s="798"/>
    </row>
    <row r="3" spans="1:23" ht="15">
      <c r="A3" s="714" t="s">
        <v>0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</row>
    <row r="4" spans="1:23" ht="20.25">
      <c r="A4" s="697" t="s">
        <v>668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45"/>
    </row>
    <row r="5" spans="1:23" ht="15.75">
      <c r="A5" s="671" t="s">
        <v>893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</row>
    <row r="6" spans="1:23">
      <c r="A6" s="37"/>
      <c r="B6" s="37"/>
      <c r="C6" s="17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V6" s="37"/>
    </row>
    <row r="8" spans="1:23" ht="15.75">
      <c r="A8" s="629" t="s">
        <v>884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</row>
    <row r="9" spans="1:23" ht="15.75">
      <c r="A9" s="48"/>
      <c r="B9" s="41"/>
      <c r="C9" s="41"/>
      <c r="D9" s="41"/>
      <c r="E9" s="41"/>
      <c r="F9" s="41"/>
      <c r="G9" s="41"/>
      <c r="H9" s="41"/>
      <c r="I9" s="41"/>
      <c r="J9" s="41"/>
      <c r="K9" s="41"/>
      <c r="L9" s="515"/>
      <c r="M9" s="41"/>
      <c r="N9" s="41"/>
      <c r="O9" s="41"/>
      <c r="P9" s="41"/>
      <c r="Q9" s="799" t="s">
        <v>231</v>
      </c>
      <c r="R9" s="799"/>
      <c r="S9" s="799"/>
      <c r="T9" s="799"/>
      <c r="V9" s="41"/>
    </row>
    <row r="10" spans="1:23">
      <c r="Q10" s="737" t="s">
        <v>898</v>
      </c>
      <c r="R10" s="737"/>
      <c r="S10" s="737"/>
      <c r="T10" s="737"/>
    </row>
    <row r="11" spans="1:23" ht="31.15" customHeight="1">
      <c r="A11" s="803" t="s">
        <v>26</v>
      </c>
      <c r="B11" s="778" t="s">
        <v>210</v>
      </c>
      <c r="C11" s="778" t="s">
        <v>385</v>
      </c>
      <c r="D11" s="778" t="s">
        <v>490</v>
      </c>
      <c r="E11" s="788" t="s">
        <v>698</v>
      </c>
      <c r="F11" s="788"/>
      <c r="G11" s="788"/>
      <c r="H11" s="784" t="s">
        <v>697</v>
      </c>
      <c r="I11" s="785"/>
      <c r="J11" s="786"/>
      <c r="K11" s="780" t="s">
        <v>387</v>
      </c>
      <c r="L11" s="781"/>
      <c r="M11" s="781"/>
      <c r="N11" s="782"/>
      <c r="O11" s="800" t="s">
        <v>161</v>
      </c>
      <c r="P11" s="801"/>
      <c r="Q11" s="802"/>
      <c r="R11" s="664" t="s">
        <v>974</v>
      </c>
      <c r="S11" s="664"/>
      <c r="T11" s="664"/>
      <c r="U11" s="778" t="s">
        <v>259</v>
      </c>
      <c r="V11" s="778" t="s">
        <v>441</v>
      </c>
      <c r="W11" s="778" t="s">
        <v>388</v>
      </c>
    </row>
    <row r="12" spans="1:23" ht="65.25" customHeight="1">
      <c r="A12" s="804"/>
      <c r="B12" s="779"/>
      <c r="C12" s="779"/>
      <c r="D12" s="779"/>
      <c r="E12" s="549" t="s">
        <v>182</v>
      </c>
      <c r="F12" s="549" t="s">
        <v>211</v>
      </c>
      <c r="G12" s="549" t="s">
        <v>19</v>
      </c>
      <c r="H12" s="549" t="s">
        <v>182</v>
      </c>
      <c r="I12" s="549" t="s">
        <v>211</v>
      </c>
      <c r="J12" s="549" t="s">
        <v>19</v>
      </c>
      <c r="K12" s="549" t="s">
        <v>182</v>
      </c>
      <c r="L12" s="551" t="s">
        <v>984</v>
      </c>
      <c r="M12" s="551" t="s">
        <v>985</v>
      </c>
      <c r="N12" s="549" t="s">
        <v>19</v>
      </c>
      <c r="O12" s="549" t="s">
        <v>182</v>
      </c>
      <c r="P12" s="549" t="s">
        <v>211</v>
      </c>
      <c r="Q12" s="549" t="s">
        <v>19</v>
      </c>
      <c r="R12" s="549" t="s">
        <v>241</v>
      </c>
      <c r="S12" s="549" t="s">
        <v>222</v>
      </c>
      <c r="T12" s="549" t="s">
        <v>223</v>
      </c>
      <c r="U12" s="779"/>
      <c r="V12" s="779"/>
      <c r="W12" s="779"/>
    </row>
    <row r="13" spans="1:23" ht="15">
      <c r="A13" s="588">
        <v>1</v>
      </c>
      <c r="B13" s="589">
        <v>2</v>
      </c>
      <c r="C13" s="529">
        <v>3</v>
      </c>
      <c r="D13" s="589">
        <v>4</v>
      </c>
      <c r="E13" s="589">
        <v>5</v>
      </c>
      <c r="F13" s="529">
        <v>6</v>
      </c>
      <c r="G13" s="589">
        <v>7</v>
      </c>
      <c r="H13" s="589">
        <v>8</v>
      </c>
      <c r="I13" s="529">
        <v>9</v>
      </c>
      <c r="J13" s="589">
        <v>10</v>
      </c>
      <c r="K13" s="589">
        <v>11</v>
      </c>
      <c r="L13" s="589"/>
      <c r="M13" s="529">
        <v>12</v>
      </c>
      <c r="N13" s="589">
        <v>13</v>
      </c>
      <c r="O13" s="589">
        <v>14</v>
      </c>
      <c r="P13" s="529">
        <v>15</v>
      </c>
      <c r="Q13" s="589">
        <v>16</v>
      </c>
      <c r="R13" s="589">
        <v>17</v>
      </c>
      <c r="S13" s="529">
        <v>18</v>
      </c>
      <c r="T13" s="589">
        <v>19</v>
      </c>
      <c r="U13" s="589">
        <v>20</v>
      </c>
      <c r="V13" s="529">
        <v>21</v>
      </c>
      <c r="W13" s="589">
        <v>22</v>
      </c>
    </row>
    <row r="14" spans="1:23" ht="25.5" customHeight="1">
      <c r="A14" s="529">
        <v>1</v>
      </c>
      <c r="B14" s="133" t="s">
        <v>831</v>
      </c>
      <c r="C14" s="483">
        <v>9772</v>
      </c>
      <c r="D14" s="483">
        <v>9372</v>
      </c>
      <c r="E14" s="486">
        <f>G14*60%</f>
        <v>586.32000000000005</v>
      </c>
      <c r="F14" s="486">
        <f>G14*40%</f>
        <v>390.88000000000005</v>
      </c>
      <c r="G14" s="486">
        <v>977.2</v>
      </c>
      <c r="H14" s="483">
        <v>0</v>
      </c>
      <c r="I14" s="483">
        <v>0</v>
      </c>
      <c r="J14" s="483">
        <v>0</v>
      </c>
      <c r="K14" s="486">
        <v>350.55</v>
      </c>
      <c r="L14" s="483">
        <v>374.88</v>
      </c>
      <c r="M14" s="486">
        <v>374.86</v>
      </c>
      <c r="N14" s="486">
        <f>SUM(K14:M14)</f>
        <v>1100.29</v>
      </c>
      <c r="O14" s="483">
        <v>350.55</v>
      </c>
      <c r="P14" s="483">
        <v>749.74</v>
      </c>
      <c r="Q14" s="483">
        <f t="shared" ref="Q14:Q19" si="0">O14+P14</f>
        <v>1100.29</v>
      </c>
      <c r="R14" s="483">
        <f>K14-O14</f>
        <v>0</v>
      </c>
      <c r="S14" s="483">
        <v>0</v>
      </c>
      <c r="T14" s="483">
        <f t="shared" ref="T14:T20" si="1">SUM(R14:S14)</f>
        <v>0</v>
      </c>
      <c r="U14" s="789" t="s">
        <v>970</v>
      </c>
      <c r="V14" s="790"/>
      <c r="W14" s="791"/>
    </row>
    <row r="15" spans="1:23" ht="25.5" customHeight="1">
      <c r="A15" s="529">
        <v>2</v>
      </c>
      <c r="B15" s="133" t="s">
        <v>832</v>
      </c>
      <c r="C15" s="483">
        <v>3410</v>
      </c>
      <c r="D15" s="483">
        <v>3370</v>
      </c>
      <c r="E15" s="486">
        <f t="shared" ref="E15:E19" si="2">G15*60%</f>
        <v>204.6</v>
      </c>
      <c r="F15" s="486">
        <f t="shared" ref="F15:F20" si="3">G15*40%</f>
        <v>136.4</v>
      </c>
      <c r="G15" s="486">
        <v>341</v>
      </c>
      <c r="H15" s="483">
        <v>0</v>
      </c>
      <c r="I15" s="483">
        <v>0</v>
      </c>
      <c r="J15" s="483">
        <v>0</v>
      </c>
      <c r="K15" s="486">
        <v>140.88999999999999</v>
      </c>
      <c r="L15" s="483">
        <v>136.4</v>
      </c>
      <c r="M15" s="486">
        <v>94.799999999999983</v>
      </c>
      <c r="N15" s="486">
        <f t="shared" ref="N15:N20" si="4">SUM(K15:M15)</f>
        <v>372.08999999999992</v>
      </c>
      <c r="O15" s="483">
        <v>140.88999999999999</v>
      </c>
      <c r="P15" s="483">
        <v>231.2</v>
      </c>
      <c r="Q15" s="483">
        <f t="shared" si="0"/>
        <v>372.09</v>
      </c>
      <c r="R15" s="483">
        <f t="shared" ref="R15:R20" si="5">K15-O15</f>
        <v>0</v>
      </c>
      <c r="S15" s="483">
        <v>0</v>
      </c>
      <c r="T15" s="483">
        <f t="shared" si="1"/>
        <v>0</v>
      </c>
      <c r="U15" s="792"/>
      <c r="V15" s="793"/>
      <c r="W15" s="794"/>
    </row>
    <row r="16" spans="1:23" ht="25.5" customHeight="1">
      <c r="A16" s="529">
        <v>3</v>
      </c>
      <c r="B16" s="133" t="s">
        <v>833</v>
      </c>
      <c r="C16" s="483">
        <v>3200</v>
      </c>
      <c r="D16" s="483">
        <v>3173</v>
      </c>
      <c r="E16" s="486">
        <f t="shared" si="2"/>
        <v>192</v>
      </c>
      <c r="F16" s="486">
        <f t="shared" si="3"/>
        <v>128</v>
      </c>
      <c r="G16" s="486">
        <v>320</v>
      </c>
      <c r="H16" s="483">
        <v>0</v>
      </c>
      <c r="I16" s="483">
        <v>0</v>
      </c>
      <c r="J16" s="483">
        <v>0</v>
      </c>
      <c r="K16" s="486">
        <v>115.85</v>
      </c>
      <c r="L16" s="483">
        <v>126.92</v>
      </c>
      <c r="M16" s="486">
        <v>126.94000000000001</v>
      </c>
      <c r="N16" s="486">
        <f t="shared" si="4"/>
        <v>369.71</v>
      </c>
      <c r="O16" s="483">
        <v>115.85</v>
      </c>
      <c r="P16" s="483">
        <v>253.86</v>
      </c>
      <c r="Q16" s="483">
        <f t="shared" si="0"/>
        <v>369.71000000000004</v>
      </c>
      <c r="R16" s="483">
        <f t="shared" si="5"/>
        <v>0</v>
      </c>
      <c r="S16" s="483">
        <v>0</v>
      </c>
      <c r="T16" s="483">
        <f t="shared" si="1"/>
        <v>0</v>
      </c>
      <c r="U16" s="792"/>
      <c r="V16" s="793"/>
      <c r="W16" s="794"/>
    </row>
    <row r="17" spans="1:39" ht="25.5" customHeight="1">
      <c r="A17" s="529">
        <v>4</v>
      </c>
      <c r="B17" s="133" t="s">
        <v>834</v>
      </c>
      <c r="C17" s="483">
        <v>2654</v>
      </c>
      <c r="D17" s="483">
        <v>2654</v>
      </c>
      <c r="E17" s="486">
        <f t="shared" si="2"/>
        <v>159.23999999999998</v>
      </c>
      <c r="F17" s="486">
        <f t="shared" si="3"/>
        <v>106.16</v>
      </c>
      <c r="G17" s="486">
        <v>265.39999999999998</v>
      </c>
      <c r="H17" s="483">
        <v>0</v>
      </c>
      <c r="I17" s="483">
        <v>0</v>
      </c>
      <c r="J17" s="483">
        <v>0</v>
      </c>
      <c r="K17" s="486">
        <v>79.03</v>
      </c>
      <c r="L17" s="483">
        <v>106.16</v>
      </c>
      <c r="M17" s="486">
        <v>106.16</v>
      </c>
      <c r="N17" s="486">
        <f t="shared" si="4"/>
        <v>291.35000000000002</v>
      </c>
      <c r="O17" s="483">
        <v>79.03</v>
      </c>
      <c r="P17" s="483">
        <v>212.32</v>
      </c>
      <c r="Q17" s="483">
        <f t="shared" si="0"/>
        <v>291.35000000000002</v>
      </c>
      <c r="R17" s="483">
        <f t="shared" si="5"/>
        <v>0</v>
      </c>
      <c r="S17" s="483">
        <v>0</v>
      </c>
      <c r="T17" s="483">
        <f t="shared" si="1"/>
        <v>0</v>
      </c>
      <c r="U17" s="792"/>
      <c r="V17" s="793"/>
      <c r="W17" s="794"/>
    </row>
    <row r="18" spans="1:39" ht="25.5" customHeight="1">
      <c r="A18" s="529">
        <v>5</v>
      </c>
      <c r="B18" s="133" t="s">
        <v>835</v>
      </c>
      <c r="C18" s="483">
        <v>260</v>
      </c>
      <c r="D18" s="483">
        <v>246</v>
      </c>
      <c r="E18" s="486">
        <f t="shared" si="2"/>
        <v>15.6</v>
      </c>
      <c r="F18" s="486">
        <f t="shared" si="3"/>
        <v>10.4</v>
      </c>
      <c r="G18" s="486">
        <v>26</v>
      </c>
      <c r="H18" s="483">
        <v>0</v>
      </c>
      <c r="I18" s="483">
        <v>0</v>
      </c>
      <c r="J18" s="483">
        <v>0</v>
      </c>
      <c r="K18" s="486">
        <v>8.68</v>
      </c>
      <c r="L18" s="483">
        <v>9.2799999999999994</v>
      </c>
      <c r="M18" s="486">
        <v>9.8400000000000016</v>
      </c>
      <c r="N18" s="486">
        <f t="shared" si="4"/>
        <v>27.800000000000004</v>
      </c>
      <c r="O18" s="483">
        <v>8.68</v>
      </c>
      <c r="P18" s="483">
        <v>19.12</v>
      </c>
      <c r="Q18" s="483">
        <f t="shared" si="0"/>
        <v>27.8</v>
      </c>
      <c r="R18" s="483">
        <f t="shared" si="5"/>
        <v>0</v>
      </c>
      <c r="S18" s="483">
        <v>0</v>
      </c>
      <c r="T18" s="483">
        <f t="shared" si="1"/>
        <v>0</v>
      </c>
      <c r="U18" s="792"/>
      <c r="V18" s="793"/>
      <c r="W18" s="794"/>
    </row>
    <row r="19" spans="1:39" ht="25.5" customHeight="1">
      <c r="A19" s="529">
        <v>6</v>
      </c>
      <c r="B19" s="133" t="s">
        <v>836</v>
      </c>
      <c r="C19" s="483">
        <v>40</v>
      </c>
      <c r="D19" s="483">
        <v>28</v>
      </c>
      <c r="E19" s="486">
        <f t="shared" si="2"/>
        <v>2.4</v>
      </c>
      <c r="F19" s="486">
        <f t="shared" si="3"/>
        <v>1.6</v>
      </c>
      <c r="G19" s="486">
        <v>4</v>
      </c>
      <c r="H19" s="483">
        <v>0</v>
      </c>
      <c r="I19" s="483">
        <v>0</v>
      </c>
      <c r="J19" s="483">
        <v>0</v>
      </c>
      <c r="K19" s="486">
        <v>1.1000000000000001</v>
      </c>
      <c r="L19" s="483">
        <v>1.1200000000000001</v>
      </c>
      <c r="M19" s="486">
        <v>1.1200000000000001</v>
      </c>
      <c r="N19" s="486">
        <f t="shared" si="4"/>
        <v>3.3400000000000003</v>
      </c>
      <c r="O19" s="483">
        <v>1.1000000000000001</v>
      </c>
      <c r="P19" s="483">
        <v>2.2400000000000002</v>
      </c>
      <c r="Q19" s="483">
        <f t="shared" si="0"/>
        <v>3.3400000000000003</v>
      </c>
      <c r="R19" s="483">
        <f t="shared" si="5"/>
        <v>0</v>
      </c>
      <c r="S19" s="483">
        <v>0</v>
      </c>
      <c r="T19" s="483">
        <f t="shared" si="1"/>
        <v>0</v>
      </c>
      <c r="U19" s="792"/>
      <c r="V19" s="793"/>
      <c r="W19" s="794"/>
    </row>
    <row r="20" spans="1:39" ht="25.5" customHeight="1">
      <c r="A20" s="529"/>
      <c r="B20" s="133" t="s">
        <v>19</v>
      </c>
      <c r="C20" s="133">
        <f>SUM(C14:C19)</f>
        <v>19336</v>
      </c>
      <c r="D20" s="133">
        <f>SUM(D14:D19)</f>
        <v>18843</v>
      </c>
      <c r="E20" s="530">
        <f>SUM(E14:E19)</f>
        <v>1160.1600000000001</v>
      </c>
      <c r="F20" s="530">
        <f t="shared" si="3"/>
        <v>773.44</v>
      </c>
      <c r="G20" s="530">
        <f>SUM(G14:G19)</f>
        <v>1933.6</v>
      </c>
      <c r="H20" s="133">
        <v>0</v>
      </c>
      <c r="I20" s="133">
        <v>0</v>
      </c>
      <c r="J20" s="133">
        <v>0</v>
      </c>
      <c r="K20" s="530">
        <f>SUM(K14:K19)</f>
        <v>696.09999999999991</v>
      </c>
      <c r="L20" s="133">
        <f>SUM(L14:L19)</f>
        <v>754.75999999999988</v>
      </c>
      <c r="M20" s="530">
        <v>713.72000000000014</v>
      </c>
      <c r="N20" s="530">
        <f t="shared" si="4"/>
        <v>2164.58</v>
      </c>
      <c r="O20" s="133">
        <f>SUM(O14:O19)</f>
        <v>696.09999999999991</v>
      </c>
      <c r="P20" s="133">
        <f>SUM(P14:P19)</f>
        <v>1468.48</v>
      </c>
      <c r="Q20" s="133">
        <f t="shared" ref="Q20" si="6">SUM(O20:P20)</f>
        <v>2164.58</v>
      </c>
      <c r="R20" s="133">
        <f t="shared" si="5"/>
        <v>0</v>
      </c>
      <c r="S20" s="133">
        <v>0</v>
      </c>
      <c r="T20" s="133">
        <f t="shared" si="1"/>
        <v>0</v>
      </c>
      <c r="U20" s="795"/>
      <c r="V20" s="796"/>
      <c r="W20" s="797"/>
    </row>
    <row r="21" spans="1:39" ht="15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</row>
    <row r="22" spans="1:39" ht="24.75" customHeight="1">
      <c r="A22" s="482"/>
      <c r="B22" s="660" t="s">
        <v>921</v>
      </c>
      <c r="C22" s="660"/>
      <c r="D22" s="660"/>
      <c r="E22" s="660"/>
      <c r="F22" s="660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</row>
    <row r="23" spans="1:39" ht="24.75" customHeight="1">
      <c r="A23" s="482"/>
      <c r="B23" s="466"/>
      <c r="C23" s="468" t="s">
        <v>908</v>
      </c>
      <c r="D23" s="469"/>
      <c r="E23" s="466"/>
      <c r="F23" s="465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</row>
    <row r="24" spans="1:39" ht="24.75" customHeight="1">
      <c r="A24" s="482"/>
      <c r="B24" s="466"/>
      <c r="C24" s="546" t="s">
        <v>909</v>
      </c>
      <c r="D24" s="547" t="s">
        <v>927</v>
      </c>
      <c r="E24" s="466" t="s">
        <v>19</v>
      </c>
      <c r="F24" s="465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</row>
    <row r="25" spans="1:39" ht="24.75" customHeight="1">
      <c r="B25" s="590" t="s">
        <v>913</v>
      </c>
      <c r="C25" s="529">
        <v>0</v>
      </c>
      <c r="D25" s="466" t="s">
        <v>928</v>
      </c>
      <c r="E25" s="466" t="s">
        <v>928</v>
      </c>
      <c r="F25" s="465"/>
      <c r="G25" s="14"/>
      <c r="H25" s="14"/>
      <c r="I25" s="14"/>
      <c r="J25" s="14"/>
      <c r="K25" s="14"/>
      <c r="L25" s="14"/>
      <c r="M25" s="14"/>
      <c r="N25" s="14"/>
      <c r="O25" s="482"/>
      <c r="P25" s="482"/>
      <c r="S25" s="482"/>
      <c r="T25" s="482"/>
      <c r="U25" s="648" t="s">
        <v>13</v>
      </c>
      <c r="V25" s="648"/>
      <c r="W25" s="482"/>
    </row>
    <row r="26" spans="1:39" ht="18" customHeight="1">
      <c r="S26" s="665" t="s">
        <v>14</v>
      </c>
      <c r="T26" s="665"/>
      <c r="U26" s="665"/>
      <c r="V26" s="665"/>
      <c r="W26" s="665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</row>
    <row r="27" spans="1:39" ht="18" customHeight="1"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482"/>
      <c r="T27" s="665" t="s">
        <v>20</v>
      </c>
      <c r="U27" s="665"/>
      <c r="V27" s="665"/>
      <c r="W27" s="665"/>
    </row>
    <row r="28" spans="1:39" ht="15.75">
      <c r="A28" s="14" t="s">
        <v>12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Q28" s="114"/>
      <c r="R28" s="114"/>
      <c r="S28" s="482"/>
      <c r="T28" s="482"/>
      <c r="U28" s="114" t="s">
        <v>85</v>
      </c>
      <c r="V28" s="482"/>
      <c r="W28" s="482"/>
    </row>
    <row r="29" spans="1:39" ht="30">
      <c r="A29" s="482"/>
      <c r="B29" s="483"/>
      <c r="C29" s="483" t="s">
        <v>489</v>
      </c>
      <c r="D29" s="484" t="s">
        <v>929</v>
      </c>
      <c r="E29" s="483" t="s">
        <v>527</v>
      </c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</row>
    <row r="30" spans="1:39" ht="15.75">
      <c r="A30" s="482"/>
      <c r="B30" s="133" t="s">
        <v>831</v>
      </c>
      <c r="C30" s="483">
        <v>374.88</v>
      </c>
      <c r="D30" s="483">
        <v>749.74</v>
      </c>
      <c r="E30" s="483">
        <f t="shared" ref="E30:E36" si="7">D30-C30</f>
        <v>374.86</v>
      </c>
    </row>
    <row r="31" spans="1:39" ht="15.75">
      <c r="A31" s="482"/>
      <c r="B31" s="133" t="s">
        <v>832</v>
      </c>
      <c r="C31" s="483">
        <v>136.4</v>
      </c>
      <c r="D31" s="483">
        <v>231.2</v>
      </c>
      <c r="E31" s="483">
        <f t="shared" si="7"/>
        <v>94.799999999999983</v>
      </c>
    </row>
    <row r="32" spans="1:39" ht="15.75">
      <c r="A32" s="482"/>
      <c r="B32" s="133" t="s">
        <v>833</v>
      </c>
      <c r="C32" s="483">
        <v>126.92</v>
      </c>
      <c r="D32" s="483">
        <v>253.86</v>
      </c>
      <c r="E32" s="483">
        <f t="shared" si="7"/>
        <v>126.94000000000001</v>
      </c>
    </row>
    <row r="33" spans="1:5" ht="15.75">
      <c r="A33" s="482"/>
      <c r="B33" s="133" t="s">
        <v>834</v>
      </c>
      <c r="C33" s="483">
        <v>106.16</v>
      </c>
      <c r="D33" s="483">
        <v>212.32</v>
      </c>
      <c r="E33" s="483">
        <f t="shared" si="7"/>
        <v>106.16</v>
      </c>
    </row>
    <row r="34" spans="1:5" ht="15.75">
      <c r="A34" s="482"/>
      <c r="B34" s="133" t="s">
        <v>835</v>
      </c>
      <c r="C34" s="483">
        <v>9.2799999999999994</v>
      </c>
      <c r="D34" s="483">
        <v>19.12</v>
      </c>
      <c r="E34" s="483">
        <f t="shared" si="7"/>
        <v>9.8400000000000016</v>
      </c>
    </row>
    <row r="35" spans="1:5" ht="15.75">
      <c r="A35" s="482"/>
      <c r="B35" s="133" t="s">
        <v>836</v>
      </c>
      <c r="C35" s="483">
        <v>1.1200000000000001</v>
      </c>
      <c r="D35" s="483">
        <v>2.2400000000000002</v>
      </c>
      <c r="E35" s="483">
        <f t="shared" si="7"/>
        <v>1.1200000000000001</v>
      </c>
    </row>
    <row r="36" spans="1:5" ht="15.75">
      <c r="A36" s="482"/>
      <c r="B36" s="133" t="s">
        <v>19</v>
      </c>
      <c r="C36" s="483">
        <f>SUM(C30:C35)</f>
        <v>754.75999999999988</v>
      </c>
      <c r="D36" s="483">
        <f>SUM(D30:D35)</f>
        <v>1468.48</v>
      </c>
      <c r="E36" s="483">
        <f t="shared" si="7"/>
        <v>713.72000000000014</v>
      </c>
    </row>
  </sheetData>
  <mergeCells count="24">
    <mergeCell ref="A4:Q4"/>
    <mergeCell ref="W11:W12"/>
    <mergeCell ref="R1:T1"/>
    <mergeCell ref="A3:R3"/>
    <mergeCell ref="A5:R5"/>
    <mergeCell ref="A8:T8"/>
    <mergeCell ref="Q9:T9"/>
    <mergeCell ref="C11:C12"/>
    <mergeCell ref="B11:B12"/>
    <mergeCell ref="O11:Q11"/>
    <mergeCell ref="A11:A12"/>
    <mergeCell ref="V11:V12"/>
    <mergeCell ref="Q10:T10"/>
    <mergeCell ref="U11:U12"/>
    <mergeCell ref="K11:N11"/>
    <mergeCell ref="S26:W26"/>
    <mergeCell ref="T27:W27"/>
    <mergeCell ref="D11:D12"/>
    <mergeCell ref="U25:V25"/>
    <mergeCell ref="H11:J11"/>
    <mergeCell ref="R11:T11"/>
    <mergeCell ref="E11:G11"/>
    <mergeCell ref="B22:F22"/>
    <mergeCell ref="U14:W20"/>
  </mergeCells>
  <printOptions horizontalCentered="1"/>
  <pageMargins left="0.70866141732283472" right="0.70866141732283472" top="0.23622047244094491" bottom="0" header="0.31496062992125984" footer="0.31496062992125984"/>
  <pageSetup paperSize="9" scale="5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7"/>
  <sheetViews>
    <sheetView topLeftCell="A4" zoomScale="80" zoomScaleNormal="80" zoomScaleSheetLayoutView="70" workbookViewId="0">
      <selection activeCell="Q11" sqref="Q11"/>
    </sheetView>
  </sheetViews>
  <sheetFormatPr defaultRowHeight="12.75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798" t="s">
        <v>212</v>
      </c>
      <c r="R1" s="798"/>
      <c r="S1" s="798"/>
    </row>
    <row r="3" spans="1:22" ht="15">
      <c r="A3" s="714" t="s">
        <v>0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</row>
    <row r="4" spans="1:22" ht="20.25">
      <c r="A4" s="697" t="s">
        <v>668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45"/>
    </row>
    <row r="5" spans="1:22" ht="15.75">
      <c r="A5" s="671" t="s">
        <v>893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</row>
    <row r="6" spans="1:22">
      <c r="A6" s="37"/>
      <c r="B6" s="37"/>
      <c r="C6" s="17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7" spans="1:22" ht="15.75">
      <c r="A7" s="629" t="s">
        <v>452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</row>
    <row r="8" spans="1:22" ht="15.75">
      <c r="A8" s="4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799" t="s">
        <v>231</v>
      </c>
      <c r="Q8" s="799"/>
      <c r="R8" s="799"/>
      <c r="S8" s="799"/>
      <c r="U8" s="41"/>
    </row>
    <row r="9" spans="1:22">
      <c r="P9" s="737" t="s">
        <v>898</v>
      </c>
      <c r="Q9" s="737"/>
      <c r="R9" s="737"/>
      <c r="S9" s="737"/>
    </row>
    <row r="10" spans="1:22" ht="28.5" customHeight="1">
      <c r="A10" s="805" t="s">
        <v>26</v>
      </c>
      <c r="B10" s="707" t="s">
        <v>210</v>
      </c>
      <c r="C10" s="707" t="s">
        <v>385</v>
      </c>
      <c r="D10" s="707" t="s">
        <v>491</v>
      </c>
      <c r="E10" s="632" t="s">
        <v>698</v>
      </c>
      <c r="F10" s="632"/>
      <c r="G10" s="632"/>
      <c r="H10" s="606" t="s">
        <v>697</v>
      </c>
      <c r="I10" s="607"/>
      <c r="J10" s="608"/>
      <c r="K10" s="761" t="s">
        <v>387</v>
      </c>
      <c r="L10" s="762"/>
      <c r="M10" s="763"/>
      <c r="N10" s="720" t="s">
        <v>161</v>
      </c>
      <c r="O10" s="807"/>
      <c r="P10" s="717"/>
      <c r="Q10" s="609" t="s">
        <v>974</v>
      </c>
      <c r="R10" s="609"/>
      <c r="S10" s="609"/>
      <c r="T10" s="707" t="s">
        <v>259</v>
      </c>
      <c r="U10" s="707" t="s">
        <v>441</v>
      </c>
      <c r="V10" s="707" t="s">
        <v>388</v>
      </c>
    </row>
    <row r="11" spans="1:22" ht="69" customHeight="1">
      <c r="A11" s="806"/>
      <c r="B11" s="708"/>
      <c r="C11" s="708"/>
      <c r="D11" s="708"/>
      <c r="E11" s="5" t="s">
        <v>182</v>
      </c>
      <c r="F11" s="5" t="s">
        <v>211</v>
      </c>
      <c r="G11" s="5" t="s">
        <v>19</v>
      </c>
      <c r="H11" s="5" t="s">
        <v>182</v>
      </c>
      <c r="I11" s="5" t="s">
        <v>211</v>
      </c>
      <c r="J11" s="5" t="s">
        <v>19</v>
      </c>
      <c r="K11" s="5" t="s">
        <v>182</v>
      </c>
      <c r="L11" s="5" t="s">
        <v>211</v>
      </c>
      <c r="M11" s="5" t="s">
        <v>19</v>
      </c>
      <c r="N11" s="5" t="s">
        <v>182</v>
      </c>
      <c r="O11" s="5" t="s">
        <v>211</v>
      </c>
      <c r="P11" s="5" t="s">
        <v>19</v>
      </c>
      <c r="Q11" s="5" t="s">
        <v>241</v>
      </c>
      <c r="R11" s="5" t="s">
        <v>222</v>
      </c>
      <c r="S11" s="5" t="s">
        <v>223</v>
      </c>
      <c r="T11" s="708"/>
      <c r="U11" s="708"/>
      <c r="V11" s="708"/>
    </row>
    <row r="12" spans="1:22">
      <c r="A12" s="169">
        <v>1</v>
      </c>
      <c r="B12" s="113">
        <v>2</v>
      </c>
      <c r="C12" s="8">
        <v>3</v>
      </c>
      <c r="D12" s="169">
        <v>4</v>
      </c>
      <c r="E12" s="113">
        <v>5</v>
      </c>
      <c r="F12" s="8">
        <v>6</v>
      </c>
      <c r="G12" s="169">
        <v>7</v>
      </c>
      <c r="H12" s="113">
        <v>8</v>
      </c>
      <c r="I12" s="8">
        <v>9</v>
      </c>
      <c r="J12" s="169">
        <v>10</v>
      </c>
      <c r="K12" s="113">
        <v>11</v>
      </c>
      <c r="L12" s="8">
        <v>12</v>
      </c>
      <c r="M12" s="169">
        <v>13</v>
      </c>
      <c r="N12" s="113">
        <v>14</v>
      </c>
      <c r="O12" s="8">
        <v>15</v>
      </c>
      <c r="P12" s="169">
        <v>16</v>
      </c>
      <c r="Q12" s="113">
        <v>17</v>
      </c>
      <c r="R12" s="8">
        <v>18</v>
      </c>
      <c r="S12" s="169">
        <v>19</v>
      </c>
      <c r="T12" s="113">
        <v>20</v>
      </c>
      <c r="U12" s="169">
        <v>21</v>
      </c>
      <c r="V12" s="113">
        <v>22</v>
      </c>
    </row>
    <row r="13" spans="1:22">
      <c r="A13" s="19">
        <v>1</v>
      </c>
      <c r="B13" s="31" t="s">
        <v>831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>
      <c r="A14" s="19">
        <v>2</v>
      </c>
      <c r="B14" s="31" t="s">
        <v>832</v>
      </c>
      <c r="C14" s="9"/>
      <c r="D14" s="808" t="s">
        <v>849</v>
      </c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10"/>
    </row>
    <row r="15" spans="1:22" ht="16.5" customHeight="1">
      <c r="A15" s="19">
        <v>3</v>
      </c>
      <c r="B15" s="31" t="s">
        <v>833</v>
      </c>
      <c r="C15" s="9"/>
      <c r="D15" s="811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3"/>
    </row>
    <row r="16" spans="1:22">
      <c r="A16" s="19">
        <v>4</v>
      </c>
      <c r="B16" s="31" t="s">
        <v>834</v>
      </c>
      <c r="C16" s="9"/>
      <c r="D16" s="811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3"/>
    </row>
    <row r="17" spans="1:22">
      <c r="A17" s="19">
        <v>5</v>
      </c>
      <c r="B17" s="31" t="s">
        <v>835</v>
      </c>
      <c r="C17" s="9"/>
      <c r="D17" s="811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3"/>
    </row>
    <row r="18" spans="1:22">
      <c r="A18" s="19">
        <v>6</v>
      </c>
      <c r="B18" s="31" t="s">
        <v>836</v>
      </c>
      <c r="C18" s="9"/>
      <c r="D18" s="814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6"/>
    </row>
    <row r="19" spans="1:22">
      <c r="A19" s="19">
        <v>7</v>
      </c>
      <c r="B19" s="31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4" spans="1:22">
      <c r="A24" s="15" t="s">
        <v>12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6"/>
      <c r="P24" s="645" t="s">
        <v>13</v>
      </c>
      <c r="Q24" s="645"/>
      <c r="U24" s="15"/>
    </row>
    <row r="25" spans="1:22">
      <c r="A25" s="645" t="s">
        <v>14</v>
      </c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</row>
    <row r="26" spans="1:22">
      <c r="A26" s="645" t="s">
        <v>20</v>
      </c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</row>
    <row r="27" spans="1:22">
      <c r="O27" s="631" t="s">
        <v>85</v>
      </c>
      <c r="P27" s="631"/>
      <c r="Q27" s="631"/>
    </row>
  </sheetData>
  <mergeCells count="24">
    <mergeCell ref="O27:Q27"/>
    <mergeCell ref="U10:U11"/>
    <mergeCell ref="T10:T11"/>
    <mergeCell ref="V10:V11"/>
    <mergeCell ref="P24:Q24"/>
    <mergeCell ref="A25:Q25"/>
    <mergeCell ref="A26:Q26"/>
    <mergeCell ref="D14:V18"/>
    <mergeCell ref="P8:S8"/>
    <mergeCell ref="P9:S9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Q1:S1"/>
    <mergeCell ref="A3:Q3"/>
    <mergeCell ref="A4:P4"/>
    <mergeCell ref="A5:Q5"/>
    <mergeCell ref="A7:S7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42"/>
  <sheetViews>
    <sheetView zoomScaleSheetLayoutView="86" workbookViewId="0">
      <selection activeCell="F10" sqref="F10"/>
    </sheetView>
  </sheetViews>
  <sheetFormatPr defaultColWidth="9.140625" defaultRowHeight="12.75"/>
  <cols>
    <col min="1" max="1" width="9.140625" style="16"/>
    <col min="2" max="2" width="17.140625" style="16" customWidth="1"/>
    <col min="3" max="3" width="15.28515625" style="16" bestFit="1" customWidth="1"/>
    <col min="4" max="4" width="15.85546875" style="16" customWidth="1"/>
    <col min="5" max="5" width="15.85546875" style="516" customWidth="1"/>
    <col min="6" max="6" width="18.85546875" style="16" customWidth="1"/>
    <col min="7" max="7" width="19" style="333" customWidth="1"/>
    <col min="8" max="8" width="22.5703125" style="16" customWidth="1"/>
    <col min="9" max="9" width="16.7109375" style="16" customWidth="1"/>
    <col min="10" max="10" width="30.140625" style="16" customWidth="1"/>
    <col min="11" max="16384" width="9.140625" style="16"/>
  </cols>
  <sheetData>
    <row r="1" spans="1:23" customFormat="1" ht="15">
      <c r="J1" s="42" t="s">
        <v>67</v>
      </c>
      <c r="K1" s="44"/>
    </row>
    <row r="2" spans="1:23" customFormat="1" ht="15">
      <c r="D2" s="46" t="s">
        <v>0</v>
      </c>
      <c r="E2" s="46"/>
      <c r="F2" s="46"/>
      <c r="G2" s="46"/>
      <c r="H2" s="46"/>
      <c r="I2" s="46"/>
      <c r="J2" s="46"/>
      <c r="K2" s="46"/>
    </row>
    <row r="3" spans="1:23" customFormat="1" ht="20.25">
      <c r="B3" s="172"/>
      <c r="C3" s="628" t="s">
        <v>668</v>
      </c>
      <c r="D3" s="628"/>
      <c r="E3" s="628"/>
      <c r="F3" s="628"/>
      <c r="G3" s="332"/>
      <c r="H3" s="136"/>
      <c r="I3" s="136"/>
      <c r="J3" s="136"/>
      <c r="K3" s="45"/>
    </row>
    <row r="4" spans="1:23" customFormat="1" ht="10.5" customHeight="1"/>
    <row r="5" spans="1:23" ht="30.75" customHeight="1">
      <c r="A5" s="817" t="s">
        <v>699</v>
      </c>
      <c r="B5" s="817"/>
      <c r="C5" s="817"/>
      <c r="D5" s="817"/>
      <c r="E5" s="817"/>
      <c r="F5" s="817"/>
      <c r="G5" s="817"/>
      <c r="H5" s="817"/>
      <c r="I5" s="817"/>
      <c r="J5" s="817"/>
    </row>
    <row r="7" spans="1:23" ht="0.75" customHeight="1"/>
    <row r="8" spans="1:23" ht="15.75">
      <c r="A8" s="671" t="s">
        <v>893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</row>
    <row r="9" spans="1:23">
      <c r="D9" s="719" t="s">
        <v>898</v>
      </c>
      <c r="E9" s="719"/>
      <c r="F9" s="719"/>
      <c r="G9" s="719"/>
      <c r="H9" s="719"/>
      <c r="I9" s="719"/>
      <c r="J9" s="719"/>
      <c r="V9" s="20"/>
      <c r="W9" s="23"/>
    </row>
    <row r="10" spans="1:23" ht="44.25" customHeight="1">
      <c r="A10" s="5" t="s">
        <v>2</v>
      </c>
      <c r="B10" s="5" t="s">
        <v>3</v>
      </c>
      <c r="C10" s="2" t="s">
        <v>698</v>
      </c>
      <c r="D10" s="2" t="s">
        <v>700</v>
      </c>
      <c r="E10" s="591" t="s">
        <v>986</v>
      </c>
      <c r="F10" s="591" t="s">
        <v>987</v>
      </c>
      <c r="G10" s="330" t="s">
        <v>234</v>
      </c>
      <c r="H10" s="2" t="s">
        <v>453</v>
      </c>
      <c r="I10" s="2" t="s">
        <v>161</v>
      </c>
      <c r="J10" s="35" t="s">
        <v>975</v>
      </c>
    </row>
    <row r="11" spans="1:23" s="122" customFormat="1" ht="15.75" customHeight="1">
      <c r="A11" s="69">
        <v>1</v>
      </c>
      <c r="B11" s="68">
        <v>2</v>
      </c>
      <c r="C11" s="69">
        <v>3</v>
      </c>
      <c r="D11" s="68">
        <v>4</v>
      </c>
      <c r="E11" s="68"/>
      <c r="F11" s="69">
        <v>5</v>
      </c>
      <c r="G11" s="68">
        <v>6</v>
      </c>
      <c r="H11" s="69">
        <v>7</v>
      </c>
      <c r="I11" s="68">
        <v>8</v>
      </c>
      <c r="J11" s="69">
        <v>9</v>
      </c>
    </row>
    <row r="12" spans="1:23" ht="16.149999999999999" customHeight="1">
      <c r="A12" s="19">
        <v>1</v>
      </c>
      <c r="B12" s="31" t="s">
        <v>831</v>
      </c>
      <c r="C12" s="399">
        <v>117.44</v>
      </c>
      <c r="D12" s="20">
        <v>0</v>
      </c>
      <c r="E12" s="20">
        <v>55.099999999999994</v>
      </c>
      <c r="F12" s="20">
        <v>57.47</v>
      </c>
      <c r="G12" s="20">
        <v>0</v>
      </c>
      <c r="H12" s="20">
        <v>750</v>
      </c>
      <c r="I12" s="399">
        <v>112.57</v>
      </c>
      <c r="J12" s="399">
        <f t="shared" ref="J12:J18" si="0">E12+F12-I12</f>
        <v>0</v>
      </c>
    </row>
    <row r="13" spans="1:23" ht="14.45" customHeight="1">
      <c r="A13" s="19">
        <v>2</v>
      </c>
      <c r="B13" s="31" t="s">
        <v>832</v>
      </c>
      <c r="C13" s="399">
        <v>35.15</v>
      </c>
      <c r="D13" s="20">
        <v>0</v>
      </c>
      <c r="E13" s="20">
        <v>9.7099999999999973</v>
      </c>
      <c r="F13" s="20">
        <v>23.12</v>
      </c>
      <c r="G13" s="20">
        <v>0</v>
      </c>
      <c r="H13" s="20">
        <v>750</v>
      </c>
      <c r="I13" s="399">
        <v>32.83</v>
      </c>
      <c r="J13" s="399">
        <f t="shared" si="0"/>
        <v>0</v>
      </c>
    </row>
    <row r="14" spans="1:23" s="359" customFormat="1" ht="14.45" customHeight="1">
      <c r="A14" s="358">
        <v>2</v>
      </c>
      <c r="B14" s="31" t="s">
        <v>833</v>
      </c>
      <c r="C14" s="399">
        <v>30.26</v>
      </c>
      <c r="D14" s="20">
        <v>0</v>
      </c>
      <c r="E14" s="20">
        <v>8.0800000000000018</v>
      </c>
      <c r="F14" s="20">
        <v>19.02</v>
      </c>
      <c r="G14" s="20">
        <v>0</v>
      </c>
      <c r="H14" s="20">
        <v>750</v>
      </c>
      <c r="I14" s="399">
        <v>27.1</v>
      </c>
      <c r="J14" s="399">
        <f t="shared" si="0"/>
        <v>0</v>
      </c>
    </row>
    <row r="15" spans="1:23" ht="12" customHeight="1">
      <c r="A15" s="19">
        <v>3</v>
      </c>
      <c r="B15" s="31" t="s">
        <v>834</v>
      </c>
      <c r="C15" s="399">
        <v>20.46</v>
      </c>
      <c r="D15" s="20">
        <v>0</v>
      </c>
      <c r="E15" s="20">
        <v>6.1599999999999984</v>
      </c>
      <c r="F15" s="20">
        <v>13.08</v>
      </c>
      <c r="G15" s="20">
        <v>0</v>
      </c>
      <c r="H15" s="20">
        <v>750</v>
      </c>
      <c r="I15" s="399">
        <v>19.239999999999998</v>
      </c>
      <c r="J15" s="399">
        <f t="shared" si="0"/>
        <v>0</v>
      </c>
    </row>
    <row r="16" spans="1:23">
      <c r="A16" s="19">
        <v>4</v>
      </c>
      <c r="B16" s="31" t="s">
        <v>835</v>
      </c>
      <c r="C16" s="399">
        <v>5.82</v>
      </c>
      <c r="D16" s="20">
        <v>0</v>
      </c>
      <c r="E16" s="20">
        <v>3.5</v>
      </c>
      <c r="F16" s="20">
        <v>1.42</v>
      </c>
      <c r="G16" s="20">
        <v>0</v>
      </c>
      <c r="H16" s="20">
        <v>750</v>
      </c>
      <c r="I16" s="399">
        <v>4.92</v>
      </c>
      <c r="J16" s="399">
        <f t="shared" si="0"/>
        <v>0</v>
      </c>
    </row>
    <row r="17" spans="1:13" ht="15.75" customHeight="1">
      <c r="A17" s="19">
        <v>5</v>
      </c>
      <c r="B17" s="31" t="s">
        <v>836</v>
      </c>
      <c r="C17" s="399">
        <v>0.25</v>
      </c>
      <c r="D17" s="20">
        <v>0</v>
      </c>
      <c r="E17" s="20">
        <v>0</v>
      </c>
      <c r="F17" s="20">
        <v>0.18</v>
      </c>
      <c r="G17" s="20">
        <v>0</v>
      </c>
      <c r="H17" s="20">
        <v>750</v>
      </c>
      <c r="I17" s="399">
        <v>0.18</v>
      </c>
      <c r="J17" s="399">
        <f t="shared" si="0"/>
        <v>0</v>
      </c>
    </row>
    <row r="18" spans="1:13" ht="12.75" customHeight="1">
      <c r="A18" s="19">
        <v>6</v>
      </c>
      <c r="B18" s="31" t="s">
        <v>19</v>
      </c>
      <c r="C18" s="386">
        <f>SUM(C12:C17)</f>
        <v>209.38</v>
      </c>
      <c r="D18" s="31">
        <v>0</v>
      </c>
      <c r="E18" s="31">
        <v>82.549999999999969</v>
      </c>
      <c r="F18" s="31">
        <f>SUM(F12:F17)</f>
        <v>114.29</v>
      </c>
      <c r="G18" s="31">
        <v>0</v>
      </c>
      <c r="H18" s="31">
        <v>750</v>
      </c>
      <c r="I18" s="386">
        <f>SUM(I12:I17)</f>
        <v>196.83999999999997</v>
      </c>
      <c r="J18" s="386">
        <f t="shared" si="0"/>
        <v>0</v>
      </c>
    </row>
    <row r="20" spans="1:13" ht="15.75">
      <c r="B20" s="660" t="s">
        <v>921</v>
      </c>
      <c r="C20" s="660"/>
      <c r="D20" s="660"/>
      <c r="E20" s="660"/>
      <c r="F20" s="660"/>
      <c r="G20" s="660"/>
      <c r="H20" s="32"/>
      <c r="I20" s="352"/>
      <c r="J20" s="23"/>
    </row>
    <row r="21" spans="1:13" s="456" customFormat="1" ht="24.75">
      <c r="B21" s="467" t="s">
        <v>914</v>
      </c>
      <c r="C21" s="657" t="s">
        <v>908</v>
      </c>
      <c r="D21" s="659"/>
      <c r="E21" s="517"/>
      <c r="F21" s="466"/>
      <c r="G21" s="465"/>
      <c r="H21" s="32"/>
      <c r="I21" s="352"/>
      <c r="J21" s="23"/>
    </row>
    <row r="22" spans="1:13" s="456" customFormat="1" ht="15.75">
      <c r="B22" s="466"/>
      <c r="C22" s="470" t="s">
        <v>909</v>
      </c>
      <c r="D22" s="471" t="s">
        <v>927</v>
      </c>
      <c r="E22" s="517"/>
      <c r="F22" s="466" t="s">
        <v>19</v>
      </c>
      <c r="G22" s="465"/>
      <c r="H22" s="32"/>
      <c r="I22" s="352"/>
      <c r="J22" s="23"/>
    </row>
    <row r="23" spans="1:13" s="478" customFormat="1" ht="15.75">
      <c r="B23" s="466"/>
      <c r="C23" s="479" t="s">
        <v>936</v>
      </c>
      <c r="D23" s="480">
        <v>0</v>
      </c>
      <c r="E23" s="517"/>
      <c r="F23" s="466" t="s">
        <v>936</v>
      </c>
      <c r="G23" s="465"/>
      <c r="H23" s="32"/>
      <c r="I23" s="352"/>
      <c r="J23" s="23"/>
    </row>
    <row r="24" spans="1:13" s="456" customFormat="1">
      <c r="E24" s="516"/>
      <c r="G24" s="32"/>
      <c r="H24" s="32"/>
      <c r="I24" s="352"/>
      <c r="J24" s="23"/>
    </row>
    <row r="25" spans="1:13" s="456" customFormat="1">
      <c r="E25" s="516"/>
      <c r="G25" s="32"/>
      <c r="H25" s="32"/>
      <c r="I25" s="352"/>
      <c r="J25" s="23"/>
    </row>
    <row r="26" spans="1:13" s="456" customFormat="1">
      <c r="C26" s="402"/>
      <c r="E26" s="516"/>
      <c r="F26" s="32"/>
      <c r="G26" s="32"/>
      <c r="H26" s="32"/>
      <c r="I26" s="352"/>
      <c r="J26" s="23"/>
    </row>
    <row r="27" spans="1:13">
      <c r="F27" s="12"/>
      <c r="G27" s="12"/>
      <c r="H27" s="12"/>
      <c r="I27" s="32"/>
      <c r="J27" s="23"/>
    </row>
    <row r="28" spans="1:13">
      <c r="A28" s="37" t="s">
        <v>12</v>
      </c>
      <c r="F28" s="37"/>
      <c r="G28" s="37"/>
      <c r="H28" s="37"/>
      <c r="J28" s="643" t="s">
        <v>13</v>
      </c>
      <c r="K28" s="643"/>
    </row>
    <row r="29" spans="1:13">
      <c r="F29" s="645"/>
      <c r="G29" s="645"/>
      <c r="H29" s="645"/>
      <c r="I29" s="645"/>
      <c r="J29" s="645"/>
    </row>
    <row r="30" spans="1:13">
      <c r="F30" s="645" t="s">
        <v>20</v>
      </c>
      <c r="G30" s="645"/>
      <c r="H30" s="645"/>
      <c r="I30" s="645"/>
      <c r="J30" s="645"/>
    </row>
    <row r="31" spans="1:13">
      <c r="J31" s="630" t="s">
        <v>85</v>
      </c>
      <c r="K31" s="630"/>
      <c r="L31" s="630"/>
      <c r="M31" s="630"/>
    </row>
    <row r="32" spans="1:13">
      <c r="G32" s="16"/>
    </row>
    <row r="33" spans="2:7">
      <c r="G33" s="16"/>
    </row>
    <row r="34" spans="2:7">
      <c r="G34" s="16"/>
    </row>
    <row r="35" spans="2:7">
      <c r="G35" s="16"/>
    </row>
    <row r="36" spans="2:7">
      <c r="B36" s="31" t="s">
        <v>831</v>
      </c>
      <c r="C36" s="420">
        <f t="shared" ref="C36:C42" si="1">I12-F12</f>
        <v>55.099999999999994</v>
      </c>
      <c r="D36" s="458">
        <v>0</v>
      </c>
      <c r="E36" s="458"/>
      <c r="F36" s="473">
        <f t="shared" ref="F36:F42" si="2">C36+D36</f>
        <v>55.099999999999994</v>
      </c>
    </row>
    <row r="37" spans="2:7">
      <c r="B37" s="31" t="s">
        <v>832</v>
      </c>
      <c r="C37" s="420">
        <f t="shared" si="1"/>
        <v>9.7099999999999973</v>
      </c>
      <c r="D37" s="20">
        <v>0</v>
      </c>
      <c r="E37" s="20"/>
      <c r="F37" s="473">
        <f t="shared" si="2"/>
        <v>9.7099999999999973</v>
      </c>
    </row>
    <row r="38" spans="2:7">
      <c r="B38" s="31" t="s">
        <v>833</v>
      </c>
      <c r="C38" s="420">
        <f t="shared" si="1"/>
        <v>8.0800000000000018</v>
      </c>
      <c r="D38" s="20">
        <v>0</v>
      </c>
      <c r="E38" s="20"/>
      <c r="F38" s="473">
        <f t="shared" si="2"/>
        <v>8.0800000000000018</v>
      </c>
    </row>
    <row r="39" spans="2:7">
      <c r="B39" s="31" t="s">
        <v>834</v>
      </c>
      <c r="C39" s="420">
        <f t="shared" si="1"/>
        <v>6.1599999999999984</v>
      </c>
      <c r="D39" s="20">
        <v>0</v>
      </c>
      <c r="E39" s="20"/>
      <c r="F39" s="473">
        <f t="shared" si="2"/>
        <v>6.1599999999999984</v>
      </c>
    </row>
    <row r="40" spans="2:7">
      <c r="B40" s="31" t="s">
        <v>835</v>
      </c>
      <c r="C40" s="420">
        <f t="shared" si="1"/>
        <v>3.5</v>
      </c>
      <c r="D40" s="472">
        <v>0</v>
      </c>
      <c r="E40" s="472"/>
      <c r="F40" s="473">
        <f t="shared" si="2"/>
        <v>3.5</v>
      </c>
    </row>
    <row r="41" spans="2:7">
      <c r="B41" s="31" t="s">
        <v>836</v>
      </c>
      <c r="C41" s="420">
        <f t="shared" si="1"/>
        <v>0</v>
      </c>
      <c r="D41" s="472">
        <v>0</v>
      </c>
      <c r="E41" s="472"/>
      <c r="F41" s="473">
        <f t="shared" si="2"/>
        <v>0</v>
      </c>
    </row>
    <row r="42" spans="2:7">
      <c r="B42" s="31" t="s">
        <v>19</v>
      </c>
      <c r="C42" s="420">
        <f t="shared" si="1"/>
        <v>82.549999999999969</v>
      </c>
      <c r="D42" s="405">
        <v>0</v>
      </c>
      <c r="E42" s="405"/>
      <c r="F42" s="473">
        <f t="shared" si="2"/>
        <v>82.549999999999969</v>
      </c>
    </row>
  </sheetData>
  <mergeCells count="10">
    <mergeCell ref="B20:G20"/>
    <mergeCell ref="C3:F3"/>
    <mergeCell ref="J31:M31"/>
    <mergeCell ref="D9:J9"/>
    <mergeCell ref="F29:J29"/>
    <mergeCell ref="F30:J30"/>
    <mergeCell ref="A5:J5"/>
    <mergeCell ref="J28:K28"/>
    <mergeCell ref="A8:R8"/>
    <mergeCell ref="C21:D2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workbookViewId="0">
      <selection activeCell="M17" sqref="M17"/>
    </sheetView>
  </sheetViews>
  <sheetFormatPr defaultRowHeight="12.75"/>
  <sheetData>
    <row r="2" spans="2:8">
      <c r="B2" s="15"/>
    </row>
    <row r="4" spans="2:8" ht="12.75" customHeight="1">
      <c r="B4" s="593"/>
      <c r="C4" s="593"/>
      <c r="D4" s="593"/>
      <c r="E4" s="593"/>
      <c r="F4" s="593"/>
      <c r="G4" s="593"/>
      <c r="H4" s="593"/>
    </row>
    <row r="5" spans="2:8" ht="12.75" customHeight="1">
      <c r="B5" s="593"/>
      <c r="C5" s="593"/>
      <c r="D5" s="593"/>
      <c r="E5" s="593"/>
      <c r="F5" s="593"/>
      <c r="G5" s="593"/>
      <c r="H5" s="593"/>
    </row>
    <row r="6" spans="2:8" ht="12.75" customHeight="1">
      <c r="B6" s="593"/>
      <c r="C6" s="593"/>
      <c r="D6" s="593"/>
      <c r="E6" s="593"/>
      <c r="F6" s="593"/>
      <c r="G6" s="593"/>
      <c r="H6" s="593"/>
    </row>
    <row r="7" spans="2:8" ht="12.75" customHeight="1">
      <c r="B7" s="593"/>
      <c r="C7" s="593"/>
      <c r="D7" s="593"/>
      <c r="E7" s="593"/>
      <c r="F7" s="593"/>
      <c r="G7" s="593"/>
      <c r="H7" s="593"/>
    </row>
    <row r="8" spans="2:8" ht="12.75" customHeight="1">
      <c r="B8" s="593"/>
      <c r="C8" s="593"/>
      <c r="D8" s="593"/>
      <c r="E8" s="593"/>
      <c r="F8" s="593"/>
      <c r="G8" s="593"/>
      <c r="H8" s="593"/>
    </row>
    <row r="9" spans="2:8" ht="12.75" customHeight="1">
      <c r="B9" s="593"/>
      <c r="C9" s="593"/>
      <c r="D9" s="593"/>
      <c r="E9" s="593"/>
      <c r="F9" s="593"/>
      <c r="G9" s="593"/>
      <c r="H9" s="593"/>
    </row>
    <row r="10" spans="2:8" ht="12.75" customHeight="1">
      <c r="B10" s="593"/>
      <c r="C10" s="593"/>
      <c r="D10" s="593"/>
      <c r="E10" s="593"/>
      <c r="F10" s="593"/>
      <c r="G10" s="593"/>
      <c r="H10" s="593"/>
    </row>
    <row r="11" spans="2:8" ht="12.75" customHeight="1">
      <c r="B11" s="593"/>
      <c r="C11" s="593"/>
      <c r="D11" s="593"/>
      <c r="E11" s="593"/>
      <c r="F11" s="593"/>
      <c r="G11" s="593"/>
      <c r="H11" s="593"/>
    </row>
    <row r="12" spans="2:8" ht="12.75" customHeight="1">
      <c r="B12" s="593"/>
      <c r="C12" s="593"/>
      <c r="D12" s="593"/>
      <c r="E12" s="593"/>
      <c r="F12" s="593"/>
      <c r="G12" s="593"/>
      <c r="H12" s="593"/>
    </row>
    <row r="13" spans="2:8" ht="12.75" customHeight="1">
      <c r="B13" s="593"/>
      <c r="C13" s="593"/>
      <c r="D13" s="593"/>
      <c r="E13" s="593"/>
      <c r="F13" s="593"/>
      <c r="G13" s="593"/>
      <c r="H13" s="593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8"/>
  <sheetViews>
    <sheetView view="pageBreakPreview" topLeftCell="A8" zoomScale="81" zoomScaleSheetLayoutView="81" workbookViewId="0">
      <selection activeCell="H10" sqref="H10"/>
    </sheetView>
  </sheetViews>
  <sheetFormatPr defaultColWidth="9.140625" defaultRowHeight="12.75"/>
  <cols>
    <col min="1" max="1" width="4.42578125" style="16" customWidth="1"/>
    <col min="2" max="2" width="37.28515625" style="16" customWidth="1"/>
    <col min="3" max="3" width="12.28515625" style="16" customWidth="1"/>
    <col min="4" max="5" width="15.140625" style="16" customWidth="1"/>
    <col min="6" max="6" width="15.85546875" style="16" customWidth="1"/>
    <col min="7" max="7" width="12.5703125" style="16" customWidth="1"/>
    <col min="8" max="8" width="23.7109375" style="16" customWidth="1"/>
    <col min="9" max="16384" width="9.140625" style="16"/>
  </cols>
  <sheetData>
    <row r="1" spans="1:20" customFormat="1" ht="15">
      <c r="D1" s="37"/>
      <c r="E1" s="37"/>
      <c r="F1" s="37"/>
      <c r="G1" s="16"/>
      <c r="H1" s="42" t="s">
        <v>68</v>
      </c>
      <c r="I1" s="37"/>
      <c r="J1" s="16"/>
      <c r="L1" s="16"/>
      <c r="M1" s="44"/>
      <c r="N1" s="44"/>
    </row>
    <row r="2" spans="1:20" customFormat="1" ht="15">
      <c r="A2" s="714" t="s">
        <v>0</v>
      </c>
      <c r="B2" s="714"/>
      <c r="C2" s="714"/>
      <c r="D2" s="714"/>
      <c r="E2" s="714"/>
      <c r="F2" s="714"/>
      <c r="G2" s="714"/>
      <c r="H2" s="714"/>
      <c r="I2" s="46"/>
      <c r="J2" s="46"/>
      <c r="K2" s="46"/>
      <c r="L2" s="46"/>
      <c r="M2" s="46"/>
      <c r="N2" s="46"/>
    </row>
    <row r="3" spans="1:20" customFormat="1" ht="20.25">
      <c r="A3" s="628" t="s">
        <v>668</v>
      </c>
      <c r="B3" s="628"/>
      <c r="C3" s="628"/>
      <c r="D3" s="628"/>
      <c r="E3" s="628"/>
      <c r="F3" s="628"/>
      <c r="G3" s="628"/>
      <c r="H3" s="628"/>
      <c r="I3" s="45"/>
      <c r="J3" s="45"/>
      <c r="K3" s="45"/>
      <c r="L3" s="45"/>
      <c r="M3" s="45"/>
      <c r="N3" s="45"/>
    </row>
    <row r="4" spans="1:20" customFormat="1" ht="10.5" customHeight="1"/>
    <row r="5" spans="1:20" ht="19.5" customHeight="1">
      <c r="A5" s="629" t="s">
        <v>701</v>
      </c>
      <c r="B5" s="714"/>
      <c r="C5" s="714"/>
      <c r="D5" s="714"/>
      <c r="E5" s="714"/>
      <c r="F5" s="714"/>
      <c r="G5" s="714"/>
      <c r="H5" s="714"/>
    </row>
    <row r="7" spans="1:20" s="14" customFormat="1" ht="15.75" hidden="1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20" s="14" customFormat="1" ht="15.75">
      <c r="A8" s="671" t="s">
        <v>893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</row>
    <row r="9" spans="1:20" s="14" customFormat="1" ht="15.75">
      <c r="A9" s="15"/>
      <c r="B9" s="16"/>
      <c r="C9" s="16"/>
      <c r="D9" s="107"/>
      <c r="E9" s="107"/>
      <c r="G9" s="107" t="s">
        <v>896</v>
      </c>
      <c r="H9" s="107"/>
      <c r="J9" s="107"/>
      <c r="K9" s="107"/>
      <c r="L9" s="107"/>
      <c r="S9" s="133"/>
      <c r="T9" s="131"/>
    </row>
    <row r="10" spans="1:20" s="38" customFormat="1" ht="55.5" customHeight="1">
      <c r="A10" s="40"/>
      <c r="B10" s="5" t="s">
        <v>29</v>
      </c>
      <c r="C10" s="5" t="s">
        <v>702</v>
      </c>
      <c r="D10" s="5" t="s">
        <v>690</v>
      </c>
      <c r="E10" s="5" t="s">
        <v>233</v>
      </c>
      <c r="F10" s="5" t="s">
        <v>234</v>
      </c>
      <c r="G10" s="5" t="s">
        <v>74</v>
      </c>
      <c r="H10" s="519" t="s">
        <v>976</v>
      </c>
    </row>
    <row r="11" spans="1:20" s="38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>
      <c r="A12" s="31" t="s">
        <v>30</v>
      </c>
      <c r="B12" s="31" t="s">
        <v>31</v>
      </c>
      <c r="C12" s="612"/>
      <c r="D12" s="612"/>
      <c r="E12" s="612"/>
      <c r="F12" s="612"/>
      <c r="G12" s="20"/>
      <c r="H12" s="612"/>
    </row>
    <row r="13" spans="1:20" ht="20.25" customHeight="1">
      <c r="A13" s="20"/>
      <c r="B13" s="20" t="s">
        <v>32</v>
      </c>
      <c r="C13" s="612"/>
      <c r="D13" s="612"/>
      <c r="E13" s="612"/>
      <c r="F13" s="612"/>
      <c r="G13" s="20"/>
      <c r="H13" s="612"/>
    </row>
    <row r="14" spans="1:20" ht="17.25" customHeight="1">
      <c r="A14" s="20"/>
      <c r="B14" s="20" t="s">
        <v>195</v>
      </c>
      <c r="C14" s="612"/>
      <c r="D14" s="612"/>
      <c r="E14" s="612"/>
      <c r="F14" s="612"/>
      <c r="G14" s="20"/>
      <c r="H14" s="612"/>
    </row>
    <row r="15" spans="1:20" s="38" customFormat="1" ht="33.75" customHeight="1">
      <c r="A15" s="39"/>
      <c r="B15" s="39" t="s">
        <v>196</v>
      </c>
      <c r="C15" s="612"/>
      <c r="D15" s="612"/>
      <c r="E15" s="612"/>
      <c r="F15" s="612"/>
      <c r="G15" s="39"/>
      <c r="H15" s="612"/>
    </row>
    <row r="16" spans="1:20" s="38" customFormat="1">
      <c r="A16" s="39"/>
      <c r="B16" s="40" t="s">
        <v>33</v>
      </c>
      <c r="C16" s="18"/>
      <c r="D16" s="18"/>
      <c r="E16" s="18"/>
      <c r="F16" s="18"/>
      <c r="G16" s="18"/>
      <c r="H16" s="39"/>
    </row>
    <row r="17" spans="1:10" s="38" customFormat="1" ht="40.5" customHeight="1">
      <c r="A17" s="40" t="s">
        <v>34</v>
      </c>
      <c r="B17" s="40" t="s">
        <v>232</v>
      </c>
      <c r="C17" s="818">
        <v>161.68</v>
      </c>
      <c r="D17" s="818">
        <v>121.7</v>
      </c>
      <c r="E17" s="818">
        <v>33.409999999999997</v>
      </c>
      <c r="F17" s="818">
        <v>0</v>
      </c>
      <c r="G17" s="39">
        <v>93.35</v>
      </c>
      <c r="H17" s="818">
        <f>D17+E17-G17</f>
        <v>61.760000000000019</v>
      </c>
    </row>
    <row r="18" spans="1:10" ht="28.5" customHeight="1">
      <c r="A18" s="20"/>
      <c r="B18" s="162" t="s">
        <v>198</v>
      </c>
      <c r="C18" s="818"/>
      <c r="D18" s="818"/>
      <c r="E18" s="818"/>
      <c r="F18" s="818"/>
      <c r="G18" s="20"/>
      <c r="H18" s="818"/>
    </row>
    <row r="19" spans="1:10" ht="19.5" customHeight="1">
      <c r="A19" s="20"/>
      <c r="B19" s="39" t="s">
        <v>35</v>
      </c>
      <c r="C19" s="818"/>
      <c r="D19" s="818"/>
      <c r="E19" s="818"/>
      <c r="F19" s="818"/>
      <c r="G19" s="20"/>
      <c r="H19" s="818"/>
    </row>
    <row r="20" spans="1:10" ht="21.75" customHeight="1">
      <c r="A20" s="20"/>
      <c r="B20" s="39" t="s">
        <v>199</v>
      </c>
      <c r="C20" s="818"/>
      <c r="D20" s="818"/>
      <c r="E20" s="818"/>
      <c r="F20" s="818"/>
      <c r="G20" s="20"/>
      <c r="H20" s="818"/>
    </row>
    <row r="21" spans="1:10" s="38" customFormat="1" ht="27.75" customHeight="1">
      <c r="A21" s="39"/>
      <c r="B21" s="39" t="s">
        <v>36</v>
      </c>
      <c r="C21" s="818"/>
      <c r="D21" s="818"/>
      <c r="E21" s="818"/>
      <c r="F21" s="818"/>
      <c r="G21" s="39"/>
      <c r="H21" s="818"/>
    </row>
    <row r="22" spans="1:10" s="38" customFormat="1" ht="19.5" customHeight="1">
      <c r="A22" s="39"/>
      <c r="B22" s="39" t="s">
        <v>197</v>
      </c>
      <c r="C22" s="818"/>
      <c r="D22" s="818"/>
      <c r="E22" s="818"/>
      <c r="F22" s="818"/>
      <c r="G22" s="39"/>
      <c r="H22" s="818"/>
    </row>
    <row r="23" spans="1:10" s="38" customFormat="1" ht="27.75" customHeight="1">
      <c r="A23" s="39"/>
      <c r="B23" s="39" t="s">
        <v>200</v>
      </c>
      <c r="C23" s="818"/>
      <c r="D23" s="818"/>
      <c r="E23" s="818"/>
      <c r="F23" s="818"/>
      <c r="G23" s="39"/>
      <c r="H23" s="818"/>
    </row>
    <row r="24" spans="1:10" s="38" customFormat="1" ht="18.75" customHeight="1">
      <c r="A24" s="40"/>
      <c r="B24" s="39" t="s">
        <v>201</v>
      </c>
      <c r="C24" s="818"/>
      <c r="D24" s="818"/>
      <c r="E24" s="818"/>
      <c r="F24" s="818"/>
      <c r="G24" s="39"/>
      <c r="H24" s="818"/>
    </row>
    <row r="25" spans="1:10" s="38" customFormat="1" ht="19.5" customHeight="1">
      <c r="A25" s="40"/>
      <c r="B25" s="40" t="s">
        <v>33</v>
      </c>
      <c r="C25" s="369">
        <f>SUM(C17)</f>
        <v>161.68</v>
      </c>
      <c r="D25" s="474">
        <f>SUM(D17)</f>
        <v>121.7</v>
      </c>
      <c r="E25" s="369">
        <f>SUM(E17)</f>
        <v>33.409999999999997</v>
      </c>
      <c r="F25" s="369">
        <f>SUM(F17)</f>
        <v>0</v>
      </c>
      <c r="G25" s="40">
        <f>SUM(G17:G24)</f>
        <v>93.35</v>
      </c>
      <c r="H25" s="369">
        <f>D25+E25-G25</f>
        <v>61.760000000000019</v>
      </c>
    </row>
    <row r="26" spans="1:10" ht="16.149999999999999" customHeight="1">
      <c r="A26" s="20"/>
      <c r="B26" s="31" t="s">
        <v>37</v>
      </c>
      <c r="C26" s="369">
        <v>161.68</v>
      </c>
      <c r="D26" s="474">
        <v>121.7</v>
      </c>
      <c r="E26" s="369">
        <v>33.409999999999997</v>
      </c>
      <c r="F26" s="369">
        <v>0</v>
      </c>
      <c r="G26" s="40">
        <v>93.35</v>
      </c>
      <c r="H26" s="369">
        <v>61.76</v>
      </c>
    </row>
    <row r="27" spans="1:10" s="38" customFormat="1" ht="15.75" customHeight="1"/>
    <row r="28" spans="1:10" s="38" customFormat="1" ht="15.75" customHeight="1"/>
    <row r="29" spans="1:10" ht="13.15" customHeight="1">
      <c r="B29" s="15" t="s">
        <v>12</v>
      </c>
      <c r="C29" s="15"/>
      <c r="D29" s="15"/>
      <c r="E29" s="15"/>
      <c r="F29" s="15"/>
      <c r="G29" s="643" t="s">
        <v>13</v>
      </c>
      <c r="H29" s="643"/>
    </row>
    <row r="30" spans="1:10" ht="13.9" customHeight="1">
      <c r="B30" s="645" t="s">
        <v>14</v>
      </c>
      <c r="C30" s="645"/>
      <c r="D30" s="645"/>
      <c r="E30" s="645"/>
      <c r="F30" s="645"/>
      <c r="G30" s="645"/>
      <c r="H30" s="645"/>
    </row>
    <row r="31" spans="1:10" ht="12.6" customHeight="1">
      <c r="B31" s="645" t="s">
        <v>20</v>
      </c>
      <c r="C31" s="645"/>
      <c r="D31" s="645"/>
      <c r="E31" s="645"/>
      <c r="F31" s="645"/>
      <c r="G31" s="645"/>
      <c r="H31" s="645"/>
    </row>
    <row r="32" spans="1:10">
      <c r="B32" s="15"/>
      <c r="C32" s="15"/>
      <c r="D32" s="15"/>
      <c r="E32" s="15"/>
      <c r="F32" s="15"/>
      <c r="G32" s="630" t="s">
        <v>85</v>
      </c>
      <c r="H32" s="630"/>
      <c r="I32" s="630"/>
      <c r="J32" s="630"/>
    </row>
    <row r="38" spans="2:11">
      <c r="B38" s="20" t="s">
        <v>2</v>
      </c>
      <c r="C38" s="20" t="s">
        <v>3</v>
      </c>
      <c r="D38" s="20" t="s">
        <v>694</v>
      </c>
      <c r="E38" s="20" t="s">
        <v>695</v>
      </c>
      <c r="F38" s="20" t="s">
        <v>387</v>
      </c>
      <c r="G38" s="20"/>
      <c r="H38" s="20" t="s">
        <v>891</v>
      </c>
      <c r="I38" s="20" t="s">
        <v>892</v>
      </c>
      <c r="J38" s="20"/>
      <c r="K38" s="20"/>
    </row>
    <row r="39" spans="2:11">
      <c r="B39" s="20"/>
      <c r="C39" s="20"/>
      <c r="D39" s="20" t="s">
        <v>19</v>
      </c>
      <c r="E39" s="20" t="s">
        <v>19</v>
      </c>
      <c r="F39" s="20" t="s">
        <v>19</v>
      </c>
      <c r="G39" s="20"/>
      <c r="H39" s="20" t="s">
        <v>19</v>
      </c>
      <c r="I39" s="20" t="s">
        <v>19</v>
      </c>
      <c r="J39" s="20"/>
      <c r="K39" s="20"/>
    </row>
    <row r="40" spans="2:11">
      <c r="B40" s="20">
        <v>1</v>
      </c>
      <c r="C40" s="20">
        <v>2</v>
      </c>
      <c r="D40" s="20">
        <v>3</v>
      </c>
      <c r="E40" s="20">
        <v>6</v>
      </c>
      <c r="F40" s="20">
        <v>9</v>
      </c>
      <c r="G40" s="20"/>
      <c r="H40" s="20">
        <v>12</v>
      </c>
      <c r="I40" s="20">
        <v>15</v>
      </c>
      <c r="J40" s="20"/>
      <c r="K40" s="20"/>
    </row>
    <row r="41" spans="2:11">
      <c r="B41" s="39">
        <v>1</v>
      </c>
      <c r="C41" s="39" t="s">
        <v>831</v>
      </c>
      <c r="D41" s="39"/>
      <c r="E41" s="39">
        <v>121.7</v>
      </c>
      <c r="F41" s="39">
        <v>16.440000000000001</v>
      </c>
      <c r="G41" s="39">
        <v>138.14000000000001</v>
      </c>
      <c r="H41" s="39">
        <v>76.38</v>
      </c>
      <c r="I41" s="39">
        <v>61.760000000000019</v>
      </c>
      <c r="J41" s="39"/>
      <c r="K41" s="39"/>
    </row>
    <row r="42" spans="2:11">
      <c r="B42" s="39">
        <v>2</v>
      </c>
      <c r="C42" s="39" t="s">
        <v>832</v>
      </c>
      <c r="D42" s="39"/>
      <c r="E42" s="39">
        <v>0</v>
      </c>
      <c r="F42" s="39">
        <v>6.69</v>
      </c>
      <c r="G42" s="39"/>
      <c r="H42" s="39">
        <v>6.69</v>
      </c>
      <c r="I42" s="39"/>
      <c r="J42" s="39"/>
      <c r="K42" s="39"/>
    </row>
    <row r="43" spans="2:11">
      <c r="B43" s="39">
        <v>3</v>
      </c>
      <c r="C43" s="39" t="s">
        <v>833</v>
      </c>
      <c r="D43" s="39"/>
      <c r="E43" s="39">
        <v>0</v>
      </c>
      <c r="F43" s="39">
        <v>5.58</v>
      </c>
      <c r="G43" s="39"/>
      <c r="H43" s="39">
        <v>5.58</v>
      </c>
      <c r="I43" s="39"/>
      <c r="J43" s="39"/>
      <c r="K43" s="39"/>
    </row>
    <row r="44" spans="2:11">
      <c r="B44" s="20">
        <v>4</v>
      </c>
      <c r="C44" s="20" t="s">
        <v>834</v>
      </c>
      <c r="D44" s="20"/>
      <c r="E44" s="20">
        <v>0</v>
      </c>
      <c r="F44" s="20">
        <v>4.24</v>
      </c>
      <c r="G44" s="20"/>
      <c r="H44" s="20">
        <v>4.24</v>
      </c>
      <c r="I44" s="20"/>
      <c r="J44" s="20"/>
      <c r="K44" s="20"/>
    </row>
    <row r="45" spans="2:11">
      <c r="B45" s="20">
        <v>5</v>
      </c>
      <c r="C45" s="20" t="s">
        <v>835</v>
      </c>
      <c r="D45" s="20"/>
      <c r="E45" s="20">
        <v>0</v>
      </c>
      <c r="F45" s="20">
        <v>0.41</v>
      </c>
      <c r="G45" s="20"/>
      <c r="H45" s="20">
        <v>0.41</v>
      </c>
      <c r="I45" s="20"/>
      <c r="J45" s="20"/>
      <c r="K45" s="20"/>
    </row>
    <row r="46" spans="2:11">
      <c r="B46" s="20">
        <v>6</v>
      </c>
      <c r="C46" s="20" t="s">
        <v>836</v>
      </c>
      <c r="D46" s="20"/>
      <c r="E46" s="20">
        <v>0</v>
      </c>
      <c r="F46" s="20">
        <v>0.05</v>
      </c>
      <c r="G46" s="20"/>
      <c r="H46" s="20">
        <v>0.05</v>
      </c>
      <c r="I46" s="20"/>
      <c r="J46" s="20"/>
      <c r="K46" s="20"/>
    </row>
    <row r="47" spans="2:11">
      <c r="B47" s="39">
        <v>7</v>
      </c>
      <c r="C47" s="39" t="s">
        <v>19</v>
      </c>
      <c r="D47" s="39"/>
      <c r="E47" s="39"/>
      <c r="F47" s="39">
        <v>33.409999999999997</v>
      </c>
      <c r="G47" s="39"/>
      <c r="H47" s="39">
        <v>93.34999999999998</v>
      </c>
      <c r="I47" s="39"/>
      <c r="J47" s="39"/>
      <c r="K47" s="39"/>
    </row>
    <row r="48" spans="2:11">
      <c r="B48" s="39"/>
      <c r="C48" s="39"/>
      <c r="D48" s="39"/>
      <c r="E48" s="39"/>
      <c r="F48" s="39"/>
      <c r="G48" s="39"/>
      <c r="H48" s="39"/>
      <c r="I48" s="39"/>
      <c r="J48" s="39"/>
      <c r="K48" s="39"/>
    </row>
  </sheetData>
  <mergeCells count="18">
    <mergeCell ref="A2:H2"/>
    <mergeCell ref="A3:H3"/>
    <mergeCell ref="C12:C15"/>
    <mergeCell ref="D12:D15"/>
    <mergeCell ref="F12:F15"/>
    <mergeCell ref="H12:H15"/>
    <mergeCell ref="A5:H5"/>
    <mergeCell ref="E12:E15"/>
    <mergeCell ref="A8:Q8"/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5"/>
  <sheetViews>
    <sheetView topLeftCell="A7" zoomScaleSheetLayoutView="85" workbookViewId="0">
      <selection activeCell="D20" sqref="D20"/>
    </sheetView>
  </sheetViews>
  <sheetFormatPr defaultColWidth="9.140625" defaultRowHeight="12.75"/>
  <cols>
    <col min="1" max="1" width="9.140625" style="16"/>
    <col min="2" max="2" width="13" style="16" customWidth="1"/>
    <col min="3" max="3" width="28.42578125" style="16" customWidth="1"/>
    <col min="4" max="4" width="27.7109375" style="16" customWidth="1"/>
    <col min="5" max="5" width="30.28515625" style="16" customWidth="1"/>
    <col min="6" max="16384" width="9.140625" style="16"/>
  </cols>
  <sheetData>
    <row r="1" spans="1:18" customFormat="1" ht="15">
      <c r="E1" s="42" t="s">
        <v>526</v>
      </c>
      <c r="F1" s="44"/>
    </row>
    <row r="2" spans="1:18" customFormat="1" ht="15">
      <c r="D2" s="46" t="s">
        <v>0</v>
      </c>
      <c r="E2" s="46"/>
      <c r="F2" s="46"/>
    </row>
    <row r="3" spans="1:18" customFormat="1" ht="20.25">
      <c r="B3" s="172"/>
      <c r="C3" s="628" t="s">
        <v>668</v>
      </c>
      <c r="D3" s="628"/>
      <c r="E3" s="628"/>
      <c r="F3" s="45"/>
    </row>
    <row r="4" spans="1:18" customFormat="1" ht="10.5" customHeight="1"/>
    <row r="5" spans="1:18" ht="30.75" customHeight="1">
      <c r="A5" s="817" t="s">
        <v>703</v>
      </c>
      <c r="B5" s="817"/>
      <c r="C5" s="817"/>
      <c r="D5" s="817"/>
      <c r="E5" s="817"/>
    </row>
    <row r="7" spans="1:18" ht="0.75" customHeight="1"/>
    <row r="8" spans="1:18" ht="15.75">
      <c r="A8" s="671" t="s">
        <v>893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</row>
    <row r="9" spans="1:18">
      <c r="D9" s="822" t="s">
        <v>898</v>
      </c>
      <c r="E9" s="822"/>
      <c r="Q9" s="20"/>
      <c r="R9" s="23"/>
    </row>
    <row r="10" spans="1:18" ht="26.25" customHeight="1">
      <c r="A10" s="609" t="s">
        <v>2</v>
      </c>
      <c r="B10" s="609" t="s">
        <v>3</v>
      </c>
      <c r="C10" s="819" t="s">
        <v>522</v>
      </c>
      <c r="D10" s="820"/>
      <c r="E10" s="821"/>
      <c r="Q10" s="23"/>
      <c r="R10" s="23"/>
    </row>
    <row r="11" spans="1:18" ht="56.25" customHeight="1">
      <c r="A11" s="609"/>
      <c r="B11" s="609"/>
      <c r="C11" s="5" t="s">
        <v>524</v>
      </c>
      <c r="D11" s="5" t="s">
        <v>525</v>
      </c>
      <c r="E11" s="5" t="s">
        <v>523</v>
      </c>
    </row>
    <row r="12" spans="1:18" s="122" customFormat="1" ht="15.75" customHeight="1">
      <c r="A12" s="69">
        <v>1</v>
      </c>
      <c r="B12" s="68">
        <v>2</v>
      </c>
      <c r="C12" s="69">
        <v>3</v>
      </c>
      <c r="D12" s="68">
        <v>4</v>
      </c>
      <c r="E12" s="69">
        <v>5</v>
      </c>
    </row>
    <row r="13" spans="1:18" ht="20.45" customHeight="1">
      <c r="A13" s="19">
        <v>1</v>
      </c>
      <c r="B13" s="31" t="s">
        <v>831</v>
      </c>
      <c r="C13" s="823" t="s">
        <v>957</v>
      </c>
      <c r="D13" s="823" t="s">
        <v>958</v>
      </c>
      <c r="E13" s="31">
        <v>1197</v>
      </c>
    </row>
    <row r="14" spans="1:18" ht="20.45" customHeight="1">
      <c r="A14" s="19">
        <v>2</v>
      </c>
      <c r="B14" s="15" t="s">
        <v>832</v>
      </c>
      <c r="C14" s="824"/>
      <c r="D14" s="824"/>
      <c r="E14" s="31">
        <v>738</v>
      </c>
    </row>
    <row r="15" spans="1:18" ht="20.45" customHeight="1">
      <c r="A15" s="19">
        <v>3</v>
      </c>
      <c r="B15" s="31" t="s">
        <v>833</v>
      </c>
      <c r="C15" s="824"/>
      <c r="D15" s="824"/>
      <c r="E15" s="31">
        <v>605</v>
      </c>
    </row>
    <row r="16" spans="1:18" ht="20.45" customHeight="1">
      <c r="A16" s="19">
        <v>4</v>
      </c>
      <c r="B16" s="31" t="s">
        <v>834</v>
      </c>
      <c r="C16" s="824"/>
      <c r="D16" s="824"/>
      <c r="E16" s="31">
        <v>377</v>
      </c>
    </row>
    <row r="17" spans="1:8" ht="20.45" customHeight="1">
      <c r="A17" s="19">
        <v>5</v>
      </c>
      <c r="B17" s="31" t="s">
        <v>835</v>
      </c>
      <c r="C17" s="824"/>
      <c r="D17" s="824"/>
      <c r="E17" s="31">
        <v>45</v>
      </c>
    </row>
    <row r="18" spans="1:8" ht="20.45" customHeight="1">
      <c r="A18" s="19">
        <v>6</v>
      </c>
      <c r="B18" s="31" t="s">
        <v>836</v>
      </c>
      <c r="C18" s="824"/>
      <c r="D18" s="824"/>
      <c r="E18" s="31">
        <v>6</v>
      </c>
    </row>
    <row r="19" spans="1:8" ht="20.45" customHeight="1">
      <c r="A19" s="19"/>
      <c r="B19" s="31" t="s">
        <v>19</v>
      </c>
      <c r="C19" s="825"/>
      <c r="D19" s="825"/>
      <c r="E19" s="31">
        <f>SUM(E13:E18)</f>
        <v>2968</v>
      </c>
    </row>
    <row r="20" spans="1:8">
      <c r="E20" s="32"/>
    </row>
    <row r="21" spans="1:8">
      <c r="E21" s="12"/>
    </row>
    <row r="22" spans="1:8">
      <c r="A22" s="37" t="s">
        <v>12</v>
      </c>
      <c r="E22" s="37"/>
      <c r="F22" s="135"/>
    </row>
    <row r="23" spans="1:8" ht="12.75" customHeight="1">
      <c r="E23" s="134" t="s">
        <v>14</v>
      </c>
    </row>
    <row r="24" spans="1:8" ht="12.75" customHeight="1">
      <c r="E24" s="134" t="s">
        <v>20</v>
      </c>
    </row>
    <row r="25" spans="1:8">
      <c r="F25" s="630"/>
      <c r="G25" s="630"/>
      <c r="H25" s="630"/>
    </row>
  </sheetData>
  <mergeCells count="10">
    <mergeCell ref="C3:E3"/>
    <mergeCell ref="A5:E5"/>
    <mergeCell ref="F25:H25"/>
    <mergeCell ref="C10:E10"/>
    <mergeCell ref="D9:E9"/>
    <mergeCell ref="B10:B11"/>
    <mergeCell ref="A10:A11"/>
    <mergeCell ref="A8:Q8"/>
    <mergeCell ref="C13:C19"/>
    <mergeCell ref="D13:D19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5"/>
  <sheetViews>
    <sheetView zoomScaleSheetLayoutView="80" workbookViewId="0">
      <selection activeCell="C12" sqref="C12:J18"/>
    </sheetView>
  </sheetViews>
  <sheetFormatPr defaultRowHeight="12.75"/>
  <cols>
    <col min="1" max="1" width="8.28515625" customWidth="1"/>
    <col min="2" max="2" width="13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7" ht="18">
      <c r="I1" s="832" t="s">
        <v>781</v>
      </c>
      <c r="J1" s="832"/>
    </row>
    <row r="2" spans="1:17" ht="18">
      <c r="C2" s="722" t="s">
        <v>0</v>
      </c>
      <c r="D2" s="722"/>
      <c r="E2" s="722"/>
      <c r="F2" s="722"/>
      <c r="G2" s="722"/>
      <c r="H2" s="722"/>
      <c r="I2" s="267"/>
      <c r="J2" s="243"/>
      <c r="K2" s="243"/>
    </row>
    <row r="3" spans="1:17" ht="21">
      <c r="B3" s="723" t="s">
        <v>668</v>
      </c>
      <c r="C3" s="723"/>
      <c r="D3" s="723"/>
      <c r="E3" s="723"/>
      <c r="F3" s="723"/>
      <c r="G3" s="723"/>
      <c r="H3" s="723"/>
      <c r="I3" s="244"/>
      <c r="J3" s="244"/>
      <c r="K3" s="244"/>
    </row>
    <row r="4" spans="1:17" ht="21">
      <c r="C4" s="211"/>
      <c r="D4" s="211"/>
      <c r="E4" s="211"/>
      <c r="F4" s="211"/>
      <c r="G4" s="211"/>
      <c r="H4" s="211"/>
      <c r="I4" s="211"/>
      <c r="J4" s="244"/>
      <c r="K4" s="244"/>
    </row>
    <row r="5" spans="1:17" ht="20.25" customHeight="1">
      <c r="C5" s="833" t="s">
        <v>704</v>
      </c>
      <c r="D5" s="833"/>
      <c r="E5" s="833"/>
      <c r="F5" s="833"/>
      <c r="G5" s="833"/>
      <c r="H5" s="833"/>
      <c r="I5" s="833"/>
    </row>
    <row r="6" spans="1:17" ht="20.25" customHeight="1">
      <c r="A6" s="671" t="s">
        <v>893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</row>
    <row r="7" spans="1:17" ht="15" customHeight="1">
      <c r="A7" s="827" t="s">
        <v>75</v>
      </c>
      <c r="B7" s="827" t="s">
        <v>38</v>
      </c>
      <c r="C7" s="827" t="s">
        <v>427</v>
      </c>
      <c r="D7" s="827" t="s">
        <v>406</v>
      </c>
      <c r="E7" s="828" t="s">
        <v>476</v>
      </c>
      <c r="F7" s="827" t="s">
        <v>405</v>
      </c>
      <c r="G7" s="827"/>
      <c r="H7" s="827"/>
      <c r="I7" s="827" t="s">
        <v>431</v>
      </c>
      <c r="J7" s="828" t="s">
        <v>432</v>
      </c>
    </row>
    <row r="8" spans="1:17" ht="12.75" customHeight="1">
      <c r="A8" s="827"/>
      <c r="B8" s="827"/>
      <c r="C8" s="827"/>
      <c r="D8" s="827"/>
      <c r="E8" s="829"/>
      <c r="F8" s="827" t="s">
        <v>428</v>
      </c>
      <c r="G8" s="828" t="s">
        <v>429</v>
      </c>
      <c r="H8" s="827" t="s">
        <v>430</v>
      </c>
      <c r="I8" s="827"/>
      <c r="J8" s="829"/>
    </row>
    <row r="9" spans="1:17" ht="20.25" customHeight="1">
      <c r="A9" s="827"/>
      <c r="B9" s="827"/>
      <c r="C9" s="827"/>
      <c r="D9" s="827"/>
      <c r="E9" s="829"/>
      <c r="F9" s="827"/>
      <c r="G9" s="829"/>
      <c r="H9" s="827"/>
      <c r="I9" s="827"/>
      <c r="J9" s="829"/>
    </row>
    <row r="10" spans="1:17" ht="63.75" customHeight="1">
      <c r="A10" s="827"/>
      <c r="B10" s="827"/>
      <c r="C10" s="827"/>
      <c r="D10" s="827"/>
      <c r="E10" s="830"/>
      <c r="F10" s="827"/>
      <c r="G10" s="830"/>
      <c r="H10" s="827"/>
      <c r="I10" s="827"/>
      <c r="J10" s="830"/>
    </row>
    <row r="11" spans="1:17" ht="15">
      <c r="A11" s="249">
        <v>1</v>
      </c>
      <c r="B11" s="249">
        <v>2</v>
      </c>
      <c r="C11" s="250">
        <v>3</v>
      </c>
      <c r="D11" s="249">
        <v>4</v>
      </c>
      <c r="E11" s="250">
        <v>5</v>
      </c>
      <c r="F11" s="249">
        <v>6</v>
      </c>
      <c r="G11" s="250">
        <v>7</v>
      </c>
      <c r="H11" s="249">
        <v>8</v>
      </c>
      <c r="I11" s="250">
        <v>9</v>
      </c>
      <c r="J11" s="249">
        <v>10</v>
      </c>
    </row>
    <row r="12" spans="1:17" ht="15">
      <c r="A12" s="249">
        <v>1</v>
      </c>
      <c r="B12" s="31" t="s">
        <v>831</v>
      </c>
      <c r="C12" s="831" t="s">
        <v>959</v>
      </c>
      <c r="D12" s="831"/>
      <c r="E12" s="831"/>
      <c r="F12" s="831"/>
      <c r="G12" s="831"/>
      <c r="H12" s="831"/>
      <c r="I12" s="831"/>
      <c r="J12" s="831"/>
    </row>
    <row r="13" spans="1:17" ht="15">
      <c r="A13" s="249">
        <v>2</v>
      </c>
      <c r="B13" s="31" t="s">
        <v>832</v>
      </c>
      <c r="C13" s="831"/>
      <c r="D13" s="831"/>
      <c r="E13" s="831"/>
      <c r="F13" s="831"/>
      <c r="G13" s="831"/>
      <c r="H13" s="831"/>
      <c r="I13" s="831"/>
      <c r="J13" s="831"/>
    </row>
    <row r="14" spans="1:17" ht="15">
      <c r="A14" s="249">
        <v>3</v>
      </c>
      <c r="B14" s="31" t="s">
        <v>833</v>
      </c>
      <c r="C14" s="831"/>
      <c r="D14" s="831"/>
      <c r="E14" s="831"/>
      <c r="F14" s="831"/>
      <c r="G14" s="831"/>
      <c r="H14" s="831"/>
      <c r="I14" s="831"/>
      <c r="J14" s="831"/>
    </row>
    <row r="15" spans="1:17" ht="15">
      <c r="A15" s="249">
        <v>4</v>
      </c>
      <c r="B15" s="31" t="s">
        <v>834</v>
      </c>
      <c r="C15" s="831"/>
      <c r="D15" s="831"/>
      <c r="E15" s="831"/>
      <c r="F15" s="831"/>
      <c r="G15" s="831"/>
      <c r="H15" s="831"/>
      <c r="I15" s="831"/>
      <c r="J15" s="831"/>
    </row>
    <row r="16" spans="1:17" ht="15">
      <c r="A16" s="249">
        <v>5</v>
      </c>
      <c r="B16" s="31" t="s">
        <v>835</v>
      </c>
      <c r="C16" s="831"/>
      <c r="D16" s="831"/>
      <c r="E16" s="831"/>
      <c r="F16" s="831"/>
      <c r="G16" s="831"/>
      <c r="H16" s="831"/>
      <c r="I16" s="831"/>
      <c r="J16" s="831"/>
    </row>
    <row r="17" spans="1:10" ht="15">
      <c r="A17" s="249">
        <v>6</v>
      </c>
      <c r="B17" s="31" t="s">
        <v>836</v>
      </c>
      <c r="C17" s="831"/>
      <c r="D17" s="831"/>
      <c r="E17" s="831"/>
      <c r="F17" s="831"/>
      <c r="G17" s="831"/>
      <c r="H17" s="831"/>
      <c r="I17" s="831"/>
      <c r="J17" s="831"/>
    </row>
    <row r="18" spans="1:10" ht="15">
      <c r="A18" s="249">
        <v>7</v>
      </c>
      <c r="B18" s="31" t="s">
        <v>19</v>
      </c>
      <c r="C18" s="831"/>
      <c r="D18" s="831"/>
      <c r="E18" s="831"/>
      <c r="F18" s="831"/>
      <c r="G18" s="831"/>
      <c r="H18" s="831"/>
      <c r="I18" s="831"/>
      <c r="J18" s="831"/>
    </row>
    <row r="19" spans="1:10" ht="20.25">
      <c r="A19" s="449"/>
      <c r="B19" s="32"/>
      <c r="C19" s="450"/>
      <c r="D19" s="450"/>
      <c r="E19" s="450"/>
      <c r="F19" s="450"/>
      <c r="G19" s="450"/>
      <c r="H19" s="450"/>
      <c r="I19" s="450"/>
      <c r="J19" s="450"/>
    </row>
    <row r="20" spans="1:10" ht="20.25">
      <c r="A20" s="449"/>
      <c r="B20" s="32"/>
      <c r="C20" s="450"/>
      <c r="D20" s="450"/>
      <c r="E20" s="450"/>
      <c r="F20" s="450"/>
      <c r="G20" s="450"/>
      <c r="H20" s="450"/>
      <c r="I20" s="450"/>
      <c r="J20" s="450"/>
    </row>
    <row r="22" spans="1:10">
      <c r="A22" s="218"/>
      <c r="B22" s="218"/>
      <c r="C22" s="218"/>
      <c r="D22" s="218"/>
      <c r="E22" s="218"/>
      <c r="H22" s="219" t="s">
        <v>13</v>
      </c>
    </row>
    <row r="23" spans="1:10" ht="15" customHeight="1">
      <c r="A23" s="218"/>
      <c r="B23" s="218"/>
      <c r="C23" s="218"/>
      <c r="D23" s="218"/>
      <c r="E23" s="218"/>
      <c r="H23" s="826" t="s">
        <v>14</v>
      </c>
      <c r="I23" s="826"/>
    </row>
    <row r="24" spans="1:10" ht="15" customHeight="1">
      <c r="A24" s="218"/>
      <c r="B24" s="218"/>
      <c r="C24" s="218"/>
      <c r="D24" s="218"/>
      <c r="E24" s="218"/>
      <c r="H24" s="826" t="s">
        <v>88</v>
      </c>
      <c r="I24" s="826"/>
    </row>
    <row r="25" spans="1:10">
      <c r="A25" s="218" t="s">
        <v>12</v>
      </c>
      <c r="C25" s="218"/>
      <c r="D25" s="218"/>
      <c r="E25" s="218"/>
      <c r="H25" s="220" t="s">
        <v>85</v>
      </c>
    </row>
  </sheetData>
  <mergeCells count="19">
    <mergeCell ref="F7:H7"/>
    <mergeCell ref="I1:J1"/>
    <mergeCell ref="C5:I5"/>
    <mergeCell ref="H24:I24"/>
    <mergeCell ref="D7:D10"/>
    <mergeCell ref="C2:H2"/>
    <mergeCell ref="B3:H3"/>
    <mergeCell ref="J7:J10"/>
    <mergeCell ref="F8:F10"/>
    <mergeCell ref="G8:G10"/>
    <mergeCell ref="H23:I23"/>
    <mergeCell ref="C12:J18"/>
    <mergeCell ref="A6:Q6"/>
    <mergeCell ref="A7:A10"/>
    <mergeCell ref="H8:H10"/>
    <mergeCell ref="I7:I10"/>
    <mergeCell ref="E7:E10"/>
    <mergeCell ref="B7:B10"/>
    <mergeCell ref="C7:C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3"/>
  <sheetViews>
    <sheetView zoomScaleSheetLayoutView="68" workbookViewId="0">
      <selection activeCell="A5" sqref="A5"/>
    </sheetView>
  </sheetViews>
  <sheetFormatPr defaultRowHeight="12.75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3" ht="18">
      <c r="A1" s="722" t="s">
        <v>0</v>
      </c>
      <c r="B1" s="722"/>
      <c r="C1" s="722"/>
      <c r="D1" s="722"/>
      <c r="E1" s="722"/>
      <c r="F1" s="722"/>
      <c r="G1" s="722"/>
      <c r="H1" s="722"/>
      <c r="I1" s="243"/>
      <c r="J1" s="308" t="s">
        <v>568</v>
      </c>
    </row>
    <row r="2" spans="1:13" ht="21">
      <c r="A2" s="723" t="s">
        <v>668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3" ht="15">
      <c r="A3" s="212"/>
      <c r="B3" s="212"/>
      <c r="C3" s="212"/>
      <c r="D3" s="212"/>
      <c r="E3" s="212"/>
      <c r="F3" s="212"/>
      <c r="G3" s="212"/>
      <c r="H3" s="212"/>
      <c r="I3" s="212"/>
    </row>
    <row r="4" spans="1:13" ht="18">
      <c r="A4" s="722" t="s">
        <v>567</v>
      </c>
      <c r="B4" s="722"/>
      <c r="C4" s="722"/>
      <c r="D4" s="722"/>
      <c r="E4" s="722"/>
      <c r="F4" s="722"/>
      <c r="G4" s="722"/>
      <c r="H4" s="722"/>
      <c r="I4" s="722"/>
    </row>
    <row r="5" spans="1:13" ht="15">
      <c r="A5" s="213" t="s">
        <v>899</v>
      </c>
      <c r="B5" s="213"/>
      <c r="C5" s="213"/>
      <c r="D5" s="213"/>
      <c r="E5" s="213"/>
      <c r="F5" s="213"/>
      <c r="G5" s="213"/>
      <c r="H5" s="213"/>
      <c r="I5" s="212" t="s">
        <v>897</v>
      </c>
    </row>
    <row r="6" spans="1:13" ht="25.5" customHeight="1">
      <c r="A6" s="836" t="s">
        <v>2</v>
      </c>
      <c r="B6" s="836" t="s">
        <v>407</v>
      </c>
      <c r="C6" s="609" t="s">
        <v>408</v>
      </c>
      <c r="D6" s="609"/>
      <c r="E6" s="609"/>
      <c r="F6" s="837" t="s">
        <v>411</v>
      </c>
      <c r="G6" s="838"/>
      <c r="H6" s="838"/>
      <c r="I6" s="839"/>
      <c r="J6" s="834" t="s">
        <v>415</v>
      </c>
    </row>
    <row r="7" spans="1:13" ht="63" customHeight="1">
      <c r="A7" s="836"/>
      <c r="B7" s="836"/>
      <c r="C7" s="40" t="s">
        <v>104</v>
      </c>
      <c r="D7" s="40" t="s">
        <v>409</v>
      </c>
      <c r="E7" s="40" t="s">
        <v>410</v>
      </c>
      <c r="F7" s="246" t="s">
        <v>412</v>
      </c>
      <c r="G7" s="246" t="s">
        <v>413</v>
      </c>
      <c r="H7" s="246" t="s">
        <v>414</v>
      </c>
      <c r="I7" s="246" t="s">
        <v>48</v>
      </c>
      <c r="J7" s="835"/>
    </row>
    <row r="8" spans="1:13" ht="15">
      <c r="A8" s="215" t="s">
        <v>273</v>
      </c>
      <c r="B8" s="215" t="s">
        <v>274</v>
      </c>
      <c r="C8" s="215" t="s">
        <v>275</v>
      </c>
      <c r="D8" s="215" t="s">
        <v>276</v>
      </c>
      <c r="E8" s="215" t="s">
        <v>277</v>
      </c>
      <c r="F8" s="215" t="s">
        <v>280</v>
      </c>
      <c r="G8" s="215" t="s">
        <v>301</v>
      </c>
      <c r="H8" s="215" t="s">
        <v>302</v>
      </c>
      <c r="I8" s="215" t="s">
        <v>303</v>
      </c>
      <c r="J8" s="215" t="s">
        <v>331</v>
      </c>
    </row>
    <row r="9" spans="1:13">
      <c r="A9" s="9"/>
      <c r="B9" s="840" t="s">
        <v>837</v>
      </c>
      <c r="C9" s="841"/>
      <c r="D9" s="841"/>
      <c r="E9" s="841"/>
      <c r="F9" s="841"/>
      <c r="G9" s="841"/>
      <c r="H9" s="841"/>
      <c r="I9" s="841"/>
      <c r="J9" s="842"/>
    </row>
    <row r="10" spans="1:13">
      <c r="A10" s="9"/>
      <c r="B10" s="843"/>
      <c r="C10" s="844"/>
      <c r="D10" s="844"/>
      <c r="E10" s="844"/>
      <c r="F10" s="844"/>
      <c r="G10" s="844"/>
      <c r="H10" s="844"/>
      <c r="I10" s="844"/>
      <c r="J10" s="845"/>
    </row>
    <row r="11" spans="1:13">
      <c r="A11" s="9"/>
      <c r="B11" s="843"/>
      <c r="C11" s="844"/>
      <c r="D11" s="844"/>
      <c r="E11" s="844"/>
      <c r="F11" s="844"/>
      <c r="G11" s="844"/>
      <c r="H11" s="844"/>
      <c r="I11" s="844"/>
      <c r="J11" s="845"/>
    </row>
    <row r="12" spans="1:13">
      <c r="A12" s="9"/>
      <c r="B12" s="843"/>
      <c r="C12" s="844"/>
      <c r="D12" s="844"/>
      <c r="E12" s="844"/>
      <c r="F12" s="844"/>
      <c r="G12" s="844"/>
      <c r="H12" s="844"/>
      <c r="I12" s="844"/>
      <c r="J12" s="845"/>
    </row>
    <row r="13" spans="1:13">
      <c r="A13" s="9"/>
      <c r="B13" s="843"/>
      <c r="C13" s="844"/>
      <c r="D13" s="844"/>
      <c r="E13" s="844"/>
      <c r="F13" s="844"/>
      <c r="G13" s="844"/>
      <c r="H13" s="844"/>
      <c r="I13" s="844"/>
      <c r="J13" s="845"/>
      <c r="M13" s="16" t="s">
        <v>416</v>
      </c>
    </row>
    <row r="14" spans="1:13">
      <c r="A14" s="9"/>
      <c r="B14" s="843"/>
      <c r="C14" s="844"/>
      <c r="D14" s="844"/>
      <c r="E14" s="844"/>
      <c r="F14" s="844"/>
      <c r="G14" s="844"/>
      <c r="H14" s="844"/>
      <c r="I14" s="844"/>
      <c r="J14" s="845"/>
    </row>
    <row r="15" spans="1:13">
      <c r="A15" s="9"/>
      <c r="B15" s="843"/>
      <c r="C15" s="844"/>
      <c r="D15" s="844"/>
      <c r="E15" s="844"/>
      <c r="F15" s="844"/>
      <c r="G15" s="844"/>
      <c r="H15" s="844"/>
      <c r="I15" s="844"/>
      <c r="J15" s="845"/>
    </row>
    <row r="16" spans="1:13">
      <c r="A16" s="9"/>
      <c r="B16" s="846"/>
      <c r="C16" s="847"/>
      <c r="D16" s="847"/>
      <c r="E16" s="847"/>
      <c r="F16" s="847"/>
      <c r="G16" s="847"/>
      <c r="H16" s="847"/>
      <c r="I16" s="847"/>
      <c r="J16" s="848"/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20" spans="1:10" ht="12.75" customHeight="1">
      <c r="A20" s="218"/>
      <c r="B20" s="218"/>
      <c r="C20" s="218"/>
      <c r="D20" s="218"/>
      <c r="I20" s="826" t="s">
        <v>13</v>
      </c>
      <c r="J20" s="826"/>
    </row>
    <row r="21" spans="1:10" ht="12.75" customHeight="1">
      <c r="A21" s="218"/>
      <c r="B21" s="218"/>
      <c r="C21" s="218"/>
      <c r="D21" s="218"/>
      <c r="I21" s="826" t="s">
        <v>14</v>
      </c>
      <c r="J21" s="826"/>
    </row>
    <row r="22" spans="1:10" ht="12.75" customHeight="1">
      <c r="A22" s="218"/>
      <c r="B22" s="218"/>
      <c r="C22" s="218"/>
      <c r="D22" s="218"/>
      <c r="J22" s="219" t="s">
        <v>88</v>
      </c>
    </row>
    <row r="23" spans="1:10">
      <c r="A23" s="218" t="s">
        <v>12</v>
      </c>
      <c r="C23" s="218"/>
      <c r="D23" s="218"/>
      <c r="J23" s="220" t="s">
        <v>85</v>
      </c>
    </row>
  </sheetData>
  <mergeCells count="11">
    <mergeCell ref="J6:J7"/>
    <mergeCell ref="A1:H1"/>
    <mergeCell ref="I20:J20"/>
    <mergeCell ref="I21:J21"/>
    <mergeCell ref="A2:J2"/>
    <mergeCell ref="A4:I4"/>
    <mergeCell ref="A6:A7"/>
    <mergeCell ref="B6:B7"/>
    <mergeCell ref="C6:E6"/>
    <mergeCell ref="F6:I6"/>
    <mergeCell ref="B9:J1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7"/>
  <sheetViews>
    <sheetView zoomScaleSheetLayoutView="80" workbookViewId="0">
      <selection activeCell="A7" sqref="A7:B7"/>
    </sheetView>
  </sheetViews>
  <sheetFormatPr defaultColWidth="9.140625" defaultRowHeight="12.75"/>
  <cols>
    <col min="1" max="1" width="5.28515625" style="218" customWidth="1"/>
    <col min="2" max="2" width="12.5703125" style="218" customWidth="1"/>
    <col min="3" max="3" width="32.140625" style="218" customWidth="1"/>
    <col min="4" max="4" width="15.140625" style="218" customWidth="1"/>
    <col min="5" max="6" width="11.7109375" style="218" customWidth="1"/>
    <col min="7" max="7" width="13.7109375" style="218" customWidth="1"/>
    <col min="8" max="8" width="20.140625" style="218" customWidth="1"/>
    <col min="9" max="16384" width="9.140625" style="218"/>
  </cols>
  <sheetData>
    <row r="1" spans="1:8">
      <c r="A1" s="218" t="s">
        <v>11</v>
      </c>
      <c r="H1" s="234" t="s">
        <v>570</v>
      </c>
    </row>
    <row r="2" spans="1:8" s="222" customFormat="1" ht="15.75">
      <c r="A2" s="703" t="s">
        <v>0</v>
      </c>
      <c r="B2" s="703"/>
      <c r="C2" s="703"/>
      <c r="D2" s="703"/>
      <c r="E2" s="703"/>
      <c r="F2" s="703"/>
      <c r="G2" s="703"/>
      <c r="H2" s="703"/>
    </row>
    <row r="3" spans="1:8" s="222" customFormat="1" ht="20.25" customHeight="1">
      <c r="A3" s="747" t="s">
        <v>668</v>
      </c>
      <c r="B3" s="747"/>
      <c r="C3" s="747"/>
      <c r="D3" s="747"/>
      <c r="E3" s="747"/>
      <c r="F3" s="747"/>
      <c r="G3" s="747"/>
      <c r="H3" s="747"/>
    </row>
    <row r="5" spans="1:8" s="222" customFormat="1" ht="15.75">
      <c r="A5" s="854" t="s">
        <v>569</v>
      </c>
      <c r="B5" s="854"/>
      <c r="C5" s="854"/>
      <c r="D5" s="854"/>
      <c r="E5" s="854"/>
      <c r="F5" s="854"/>
      <c r="G5" s="854"/>
      <c r="H5" s="855"/>
    </row>
    <row r="7" spans="1:8">
      <c r="A7" s="856" t="s">
        <v>893</v>
      </c>
      <c r="B7" s="856"/>
      <c r="C7" s="224"/>
      <c r="D7" s="225"/>
      <c r="E7" s="225"/>
      <c r="F7" s="225"/>
      <c r="G7" s="225"/>
    </row>
    <row r="9" spans="1:8" ht="13.9" customHeight="1">
      <c r="A9" s="235"/>
      <c r="B9" s="235"/>
      <c r="C9" s="235"/>
      <c r="D9" s="235"/>
      <c r="E9" s="235"/>
      <c r="F9" s="235"/>
      <c r="G9" s="235"/>
    </row>
    <row r="10" spans="1:8" s="226" customFormat="1">
      <c r="A10" s="218"/>
      <c r="B10" s="218"/>
      <c r="C10" s="218"/>
      <c r="D10" s="218"/>
      <c r="E10" s="218"/>
      <c r="F10" s="218"/>
      <c r="G10" s="218"/>
      <c r="H10" s="137"/>
    </row>
    <row r="11" spans="1:8" s="226" customFormat="1" ht="39.75" customHeight="1">
      <c r="A11" s="227"/>
      <c r="B11" s="849" t="s">
        <v>295</v>
      </c>
      <c r="C11" s="849" t="s">
        <v>296</v>
      </c>
      <c r="D11" s="858" t="s">
        <v>297</v>
      </c>
      <c r="E11" s="859"/>
      <c r="F11" s="859"/>
      <c r="G11" s="860"/>
      <c r="H11" s="849" t="s">
        <v>79</v>
      </c>
    </row>
    <row r="12" spans="1:8" s="226" customFormat="1" ht="25.5">
      <c r="A12" s="228"/>
      <c r="B12" s="850"/>
      <c r="C12" s="850"/>
      <c r="D12" s="236" t="s">
        <v>298</v>
      </c>
      <c r="E12" s="236" t="s">
        <v>299</v>
      </c>
      <c r="F12" s="236" t="s">
        <v>300</v>
      </c>
      <c r="G12" s="236" t="s">
        <v>19</v>
      </c>
      <c r="H12" s="850"/>
    </row>
    <row r="13" spans="1:8" s="226" customFormat="1" ht="15">
      <c r="A13" s="228"/>
      <c r="B13" s="237" t="s">
        <v>273</v>
      </c>
      <c r="C13" s="237" t="s">
        <v>274</v>
      </c>
      <c r="D13" s="237" t="s">
        <v>275</v>
      </c>
      <c r="E13" s="237" t="s">
        <v>276</v>
      </c>
      <c r="F13" s="237" t="s">
        <v>277</v>
      </c>
      <c r="G13" s="237" t="s">
        <v>278</v>
      </c>
      <c r="H13" s="237" t="s">
        <v>279</v>
      </c>
    </row>
    <row r="14" spans="1:8" s="238" customFormat="1" ht="15" customHeight="1">
      <c r="B14" s="239" t="s">
        <v>30</v>
      </c>
      <c r="C14" s="851" t="s">
        <v>304</v>
      </c>
      <c r="D14" s="852"/>
      <c r="E14" s="852"/>
      <c r="F14" s="852"/>
      <c r="G14" s="852"/>
      <c r="H14" s="853"/>
    </row>
    <row r="15" spans="1:8" s="238" customFormat="1" ht="15" customHeight="1">
      <c r="B15" s="239"/>
      <c r="C15" s="240" t="s">
        <v>831</v>
      </c>
      <c r="D15" s="414">
        <v>9</v>
      </c>
      <c r="E15" s="414">
        <v>0</v>
      </c>
      <c r="F15" s="414">
        <v>0</v>
      </c>
      <c r="G15" s="414">
        <v>9</v>
      </c>
      <c r="H15" s="413"/>
    </row>
    <row r="16" spans="1:8" s="238" customFormat="1" ht="15" customHeight="1">
      <c r="B16" s="239"/>
      <c r="C16" s="242" t="s">
        <v>832</v>
      </c>
      <c r="D16" s="415">
        <v>3</v>
      </c>
      <c r="E16" s="415">
        <v>0</v>
      </c>
      <c r="F16" s="415">
        <v>0</v>
      </c>
      <c r="G16" s="415">
        <v>3</v>
      </c>
      <c r="H16" s="413"/>
    </row>
    <row r="17" spans="1:8" s="238" customFormat="1" ht="15" customHeight="1">
      <c r="B17" s="239"/>
      <c r="C17" s="242" t="s">
        <v>833</v>
      </c>
      <c r="D17" s="415">
        <v>0</v>
      </c>
      <c r="E17" s="415">
        <v>2</v>
      </c>
      <c r="F17" s="415">
        <v>4</v>
      </c>
      <c r="G17" s="415">
        <v>6</v>
      </c>
      <c r="H17" s="413"/>
    </row>
    <row r="18" spans="1:8" s="238" customFormat="1" ht="15" customHeight="1">
      <c r="B18" s="239"/>
      <c r="C18" s="242" t="s">
        <v>834</v>
      </c>
      <c r="D18" s="415">
        <v>2</v>
      </c>
      <c r="E18" s="415">
        <v>0</v>
      </c>
      <c r="F18" s="415">
        <v>0</v>
      </c>
      <c r="G18" s="415">
        <v>2</v>
      </c>
      <c r="H18" s="413"/>
    </row>
    <row r="19" spans="1:8" s="238" customFormat="1" ht="15" customHeight="1">
      <c r="B19" s="239"/>
      <c r="C19" s="242" t="s">
        <v>835</v>
      </c>
      <c r="D19" s="415">
        <v>4</v>
      </c>
      <c r="E19" s="415">
        <v>0</v>
      </c>
      <c r="F19" s="415">
        <v>0</v>
      </c>
      <c r="G19" s="415">
        <v>4</v>
      </c>
      <c r="H19" s="413"/>
    </row>
    <row r="20" spans="1:8" s="241" customFormat="1">
      <c r="B20" s="240"/>
      <c r="C20" s="242" t="s">
        <v>836</v>
      </c>
      <c r="D20" s="415">
        <v>1</v>
      </c>
      <c r="E20" s="415">
        <v>0</v>
      </c>
      <c r="F20" s="415">
        <v>0</v>
      </c>
      <c r="G20" s="415">
        <v>1</v>
      </c>
      <c r="H20" s="240"/>
    </row>
    <row r="21" spans="1:8" ht="14.25">
      <c r="A21" s="231"/>
      <c r="B21" s="156"/>
      <c r="C21" s="242" t="s">
        <v>19</v>
      </c>
      <c r="D21" s="415">
        <f>SUM(D15:D20)</f>
        <v>19</v>
      </c>
      <c r="E21" s="415">
        <f>SUM(E15:E20)</f>
        <v>2</v>
      </c>
      <c r="F21" s="415">
        <f>SUM(F15:F20)</f>
        <v>4</v>
      </c>
      <c r="G21" s="415">
        <f>SUM(G15:G20)</f>
        <v>25</v>
      </c>
      <c r="H21" s="156"/>
    </row>
    <row r="22" spans="1:8" s="151" customFormat="1">
      <c r="B22" s="156"/>
      <c r="C22" s="242"/>
      <c r="D22" s="156"/>
      <c r="E22" s="156"/>
      <c r="F22" s="156"/>
      <c r="G22" s="156"/>
      <c r="H22" s="154"/>
    </row>
    <row r="23" spans="1:8" s="151" customFormat="1" ht="21.75" customHeight="1">
      <c r="B23" s="239" t="s">
        <v>34</v>
      </c>
      <c r="C23" s="851" t="s">
        <v>479</v>
      </c>
      <c r="D23" s="852"/>
      <c r="E23" s="852"/>
      <c r="F23" s="852"/>
      <c r="G23" s="852"/>
      <c r="H23" s="853"/>
    </row>
    <row r="24" spans="1:8" s="151" customFormat="1">
      <c r="A24" s="233" t="s">
        <v>294</v>
      </c>
      <c r="B24" s="232"/>
      <c r="C24" s="240" t="s">
        <v>831</v>
      </c>
      <c r="D24" s="232">
        <v>3</v>
      </c>
      <c r="E24" s="232">
        <v>0</v>
      </c>
      <c r="F24" s="232">
        <v>0</v>
      </c>
      <c r="G24" s="232">
        <v>3</v>
      </c>
      <c r="H24" s="154"/>
    </row>
    <row r="25" spans="1:8">
      <c r="B25" s="156"/>
      <c r="C25" s="242" t="s">
        <v>832</v>
      </c>
      <c r="D25" s="156">
        <v>1</v>
      </c>
      <c r="E25" s="156">
        <v>0</v>
      </c>
      <c r="F25" s="156">
        <v>0</v>
      </c>
      <c r="G25" s="156">
        <v>1</v>
      </c>
      <c r="H25" s="156"/>
    </row>
    <row r="26" spans="1:8">
      <c r="B26" s="156"/>
      <c r="C26" s="242" t="s">
        <v>833</v>
      </c>
      <c r="D26" s="156">
        <v>2</v>
      </c>
      <c r="E26" s="156">
        <v>4</v>
      </c>
      <c r="F26" s="156">
        <v>0</v>
      </c>
      <c r="G26" s="156">
        <v>6</v>
      </c>
      <c r="H26" s="156"/>
    </row>
    <row r="27" spans="1:8">
      <c r="B27" s="156"/>
      <c r="C27" s="242" t="s">
        <v>834</v>
      </c>
      <c r="D27" s="156">
        <v>1</v>
      </c>
      <c r="E27" s="156">
        <v>2</v>
      </c>
      <c r="F27" s="156">
        <v>0</v>
      </c>
      <c r="G27" s="156">
        <f>D27+E27</f>
        <v>3</v>
      </c>
      <c r="H27" s="156"/>
    </row>
    <row r="28" spans="1:8">
      <c r="B28" s="156"/>
      <c r="C28" s="242" t="s">
        <v>835</v>
      </c>
      <c r="D28" s="156">
        <v>0</v>
      </c>
      <c r="E28" s="156">
        <v>0</v>
      </c>
      <c r="F28" s="156">
        <v>0</v>
      </c>
      <c r="G28" s="156">
        <v>0</v>
      </c>
      <c r="H28" s="156"/>
    </row>
    <row r="29" spans="1:8">
      <c r="B29" s="156"/>
      <c r="C29" s="242" t="s">
        <v>836</v>
      </c>
      <c r="D29" s="156">
        <v>1</v>
      </c>
      <c r="E29" s="156">
        <v>0</v>
      </c>
      <c r="F29" s="156">
        <v>0</v>
      </c>
      <c r="G29" s="156">
        <v>1</v>
      </c>
      <c r="H29" s="156"/>
    </row>
    <row r="30" spans="1:8">
      <c r="B30" s="156"/>
      <c r="C30" s="242" t="s">
        <v>19</v>
      </c>
      <c r="D30" s="156">
        <f>SUM(D24:D29)</f>
        <v>8</v>
      </c>
      <c r="E30" s="156">
        <f>SUM(E24:E29)</f>
        <v>6</v>
      </c>
      <c r="F30" s="156">
        <f>SUM(F24:F29)</f>
        <v>0</v>
      </c>
      <c r="G30" s="156">
        <f>SUM(G24:G29)</f>
        <v>14</v>
      </c>
      <c r="H30" s="156"/>
    </row>
    <row r="31" spans="1:8">
      <c r="B31" s="156"/>
      <c r="C31" s="242"/>
      <c r="D31" s="156"/>
      <c r="E31" s="156"/>
      <c r="F31" s="156"/>
      <c r="G31" s="156"/>
      <c r="H31" s="156"/>
    </row>
    <row r="32" spans="1:8" s="226" customFormat="1"/>
    <row r="33" spans="2:7" s="226" customFormat="1"/>
    <row r="34" spans="2:7" ht="12.75" customHeight="1">
      <c r="D34" s="857" t="s">
        <v>13</v>
      </c>
      <c r="E34" s="857"/>
      <c r="F34" s="857"/>
      <c r="G34" s="857"/>
    </row>
    <row r="35" spans="2:7" ht="12.75" customHeight="1">
      <c r="D35" s="826" t="s">
        <v>14</v>
      </c>
      <c r="E35" s="826"/>
      <c r="F35" s="826"/>
      <c r="G35" s="826"/>
    </row>
    <row r="36" spans="2:7" ht="12.75" customHeight="1">
      <c r="D36" s="826" t="s">
        <v>88</v>
      </c>
      <c r="E36" s="826"/>
      <c r="F36" s="826"/>
      <c r="G36" s="826"/>
    </row>
    <row r="37" spans="2:7">
      <c r="B37" s="218" t="s">
        <v>12</v>
      </c>
    </row>
  </sheetData>
  <mergeCells count="13">
    <mergeCell ref="D34:G34"/>
    <mergeCell ref="D35:G35"/>
    <mergeCell ref="D36:G36"/>
    <mergeCell ref="B11:B12"/>
    <mergeCell ref="C11:C12"/>
    <mergeCell ref="D11:G11"/>
    <mergeCell ref="H11:H12"/>
    <mergeCell ref="C14:H14"/>
    <mergeCell ref="C23:H23"/>
    <mergeCell ref="A2:H2"/>
    <mergeCell ref="A3:H3"/>
    <mergeCell ref="A5:H5"/>
    <mergeCell ref="A7:B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view="pageBreakPreview" zoomScaleSheetLayoutView="100" workbookViewId="0">
      <selection activeCell="B10" sqref="B10:B15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18">
      <c r="A1" s="722" t="s">
        <v>0</v>
      </c>
      <c r="B1" s="722"/>
      <c r="C1" s="722"/>
      <c r="D1" s="722"/>
      <c r="E1" s="722"/>
      <c r="F1" s="722"/>
      <c r="G1" s="210" t="s">
        <v>726</v>
      </c>
    </row>
    <row r="2" spans="1:7" ht="21">
      <c r="A2" s="723" t="s">
        <v>668</v>
      </c>
      <c r="B2" s="723"/>
      <c r="C2" s="723"/>
      <c r="D2" s="723"/>
      <c r="E2" s="723"/>
      <c r="F2" s="723"/>
      <c r="G2" s="723"/>
    </row>
    <row r="3" spans="1:7" ht="15">
      <c r="A3" s="212"/>
      <c r="B3" s="212"/>
    </row>
    <row r="4" spans="1:7" ht="18" customHeight="1">
      <c r="A4" s="724" t="s">
        <v>727</v>
      </c>
      <c r="B4" s="724"/>
      <c r="C4" s="724"/>
      <c r="D4" s="724"/>
      <c r="E4" s="724"/>
      <c r="F4" s="724"/>
      <c r="G4" s="724"/>
    </row>
    <row r="5" spans="1:7" ht="15">
      <c r="A5" s="213" t="s">
        <v>893</v>
      </c>
      <c r="B5" s="213"/>
    </row>
    <row r="6" spans="1:7" ht="15">
      <c r="A6" s="213"/>
      <c r="B6" s="213"/>
      <c r="F6" s="719" t="s">
        <v>897</v>
      </c>
      <c r="G6" s="719"/>
    </row>
    <row r="7" spans="1:7" ht="59.25" customHeight="1">
      <c r="A7" s="214" t="s">
        <v>2</v>
      </c>
      <c r="B7" s="317" t="s">
        <v>3</v>
      </c>
      <c r="C7" s="323" t="s">
        <v>728</v>
      </c>
      <c r="D7" s="323" t="s">
        <v>729</v>
      </c>
      <c r="E7" s="323" t="s">
        <v>730</v>
      </c>
      <c r="F7" s="323" t="s">
        <v>731</v>
      </c>
      <c r="G7" s="323" t="s">
        <v>732</v>
      </c>
    </row>
    <row r="8" spans="1:7" s="210" customFormat="1" ht="15">
      <c r="A8" s="215" t="s">
        <v>273</v>
      </c>
      <c r="B8" s="215" t="s">
        <v>274</v>
      </c>
      <c r="C8" s="215" t="s">
        <v>275</v>
      </c>
      <c r="D8" s="215" t="s">
        <v>276</v>
      </c>
      <c r="E8" s="215" t="s">
        <v>277</v>
      </c>
      <c r="F8" s="215" t="s">
        <v>278</v>
      </c>
      <c r="G8" s="215" t="s">
        <v>279</v>
      </c>
    </row>
    <row r="9" spans="1:7" ht="13.15" customHeight="1">
      <c r="A9" s="9">
        <v>1</v>
      </c>
      <c r="B9" s="31" t="s">
        <v>831</v>
      </c>
      <c r="C9" s="862" t="s">
        <v>960</v>
      </c>
      <c r="D9" s="863"/>
      <c r="E9" s="863"/>
      <c r="F9" s="863"/>
      <c r="G9" s="863"/>
    </row>
    <row r="10" spans="1:7" ht="13.15" customHeight="1">
      <c r="A10" s="9">
        <v>2</v>
      </c>
      <c r="B10" s="31" t="s">
        <v>832</v>
      </c>
      <c r="C10" s="864"/>
      <c r="D10" s="865"/>
      <c r="E10" s="865"/>
      <c r="F10" s="865"/>
      <c r="G10" s="865"/>
    </row>
    <row r="11" spans="1:7" ht="13.15" customHeight="1">
      <c r="A11" s="9">
        <v>3</v>
      </c>
      <c r="B11" s="31" t="s">
        <v>833</v>
      </c>
      <c r="C11" s="864"/>
      <c r="D11" s="865"/>
      <c r="E11" s="865"/>
      <c r="F11" s="865"/>
      <c r="G11" s="865"/>
    </row>
    <row r="12" spans="1:7" ht="13.15" customHeight="1">
      <c r="A12" s="9">
        <v>4</v>
      </c>
      <c r="B12" s="31" t="s">
        <v>834</v>
      </c>
      <c r="C12" s="864"/>
      <c r="D12" s="865"/>
      <c r="E12" s="865"/>
      <c r="F12" s="865"/>
      <c r="G12" s="865"/>
    </row>
    <row r="13" spans="1:7" ht="13.15" customHeight="1">
      <c r="A13" s="9">
        <v>5</v>
      </c>
      <c r="B13" s="31" t="s">
        <v>835</v>
      </c>
      <c r="C13" s="864"/>
      <c r="D13" s="865"/>
      <c r="E13" s="865"/>
      <c r="F13" s="865"/>
      <c r="G13" s="865"/>
    </row>
    <row r="14" spans="1:7" ht="13.15" customHeight="1">
      <c r="A14" s="9">
        <v>6</v>
      </c>
      <c r="B14" s="31" t="s">
        <v>836</v>
      </c>
      <c r="C14" s="864"/>
      <c r="D14" s="865"/>
      <c r="E14" s="865"/>
      <c r="F14" s="865"/>
      <c r="G14" s="865"/>
    </row>
    <row r="15" spans="1:7" ht="13.15" customHeight="1">
      <c r="A15" s="9"/>
      <c r="B15" s="31" t="s">
        <v>19</v>
      </c>
      <c r="C15" s="866"/>
      <c r="D15" s="867"/>
      <c r="E15" s="867"/>
      <c r="F15" s="867"/>
      <c r="G15" s="867"/>
    </row>
    <row r="16" spans="1:7">
      <c r="A16" s="9"/>
      <c r="B16" s="9"/>
      <c r="C16" s="216"/>
      <c r="D16" s="216"/>
      <c r="E16" s="216"/>
      <c r="F16" s="216"/>
      <c r="G16" s="216"/>
    </row>
    <row r="18" spans="1:13">
      <c r="A18" s="217"/>
    </row>
    <row r="21" spans="1:13" ht="15" customHeight="1">
      <c r="A21" s="324"/>
      <c r="B21" s="324"/>
      <c r="C21" s="324"/>
      <c r="D21" s="324"/>
      <c r="E21" s="324"/>
      <c r="F21" s="721" t="s">
        <v>13</v>
      </c>
      <c r="G21" s="721"/>
      <c r="H21" s="325"/>
      <c r="I21" s="325"/>
    </row>
    <row r="22" spans="1:13" ht="15" customHeight="1">
      <c r="A22" s="324"/>
      <c r="B22" s="324"/>
      <c r="C22" s="324"/>
      <c r="D22" s="324"/>
      <c r="E22" s="324"/>
      <c r="F22" s="721" t="s">
        <v>14</v>
      </c>
      <c r="G22" s="721"/>
      <c r="H22" s="325"/>
      <c r="I22" s="325"/>
    </row>
    <row r="23" spans="1:13" ht="15" customHeight="1">
      <c r="A23" s="324"/>
      <c r="B23" s="324"/>
      <c r="C23" s="324"/>
      <c r="D23" s="324"/>
      <c r="E23" s="324"/>
      <c r="F23" s="721" t="s">
        <v>88</v>
      </c>
      <c r="G23" s="721"/>
      <c r="H23" s="325"/>
      <c r="I23" s="325"/>
    </row>
    <row r="24" spans="1:13">
      <c r="A24" s="324" t="s">
        <v>12</v>
      </c>
      <c r="C24" s="324"/>
      <c r="D24" s="324"/>
      <c r="E24" s="324"/>
      <c r="F24" s="861" t="s">
        <v>85</v>
      </c>
      <c r="G24" s="861"/>
      <c r="H24" s="324"/>
      <c r="I24" s="324"/>
    </row>
    <row r="25" spans="1:13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</row>
  </sheetData>
  <mergeCells count="9">
    <mergeCell ref="F23:G23"/>
    <mergeCell ref="F24:G24"/>
    <mergeCell ref="A1:F1"/>
    <mergeCell ref="A2:G2"/>
    <mergeCell ref="A4:G4"/>
    <mergeCell ref="F6:G6"/>
    <mergeCell ref="F21:G21"/>
    <mergeCell ref="F22:G22"/>
    <mergeCell ref="C9:G1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O24"/>
  <sheetViews>
    <sheetView view="pageBreakPreview" zoomScale="60" zoomScaleNormal="100" workbookViewId="0">
      <selection activeCell="C13" sqref="C13"/>
    </sheetView>
  </sheetViews>
  <sheetFormatPr defaultRowHeight="12.75"/>
  <cols>
    <col min="2" max="2" width="11.140625" customWidth="1"/>
    <col min="4" max="4" width="13.7109375" customWidth="1"/>
    <col min="5" max="5" width="14.140625" customWidth="1"/>
    <col min="6" max="6" width="14" customWidth="1"/>
    <col min="9" max="9" width="11.7109375" customWidth="1"/>
    <col min="11" max="11" width="11.85546875" customWidth="1"/>
    <col min="12" max="12" width="11.7109375" customWidth="1"/>
  </cols>
  <sheetData>
    <row r="1" spans="1:15" ht="18">
      <c r="A1" s="873" t="s">
        <v>0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4" t="s">
        <v>937</v>
      </c>
      <c r="O1" s="874"/>
    </row>
    <row r="2" spans="1:15" ht="21">
      <c r="A2" s="875" t="s">
        <v>668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92"/>
    </row>
    <row r="3" spans="1:15" ht="15">
      <c r="A3" s="490"/>
      <c r="B3" s="49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8">
      <c r="A4" s="876" t="s">
        <v>938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92"/>
    </row>
    <row r="5" spans="1:15" ht="15">
      <c r="A5" s="491" t="s">
        <v>939</v>
      </c>
      <c r="B5" s="4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5">
      <c r="A6" s="491"/>
      <c r="B6" s="491"/>
      <c r="C6" s="92"/>
      <c r="D6" s="92"/>
      <c r="E6" s="92"/>
      <c r="F6" s="92"/>
      <c r="G6" s="92"/>
      <c r="H6" s="92"/>
      <c r="I6" s="92"/>
      <c r="J6" s="92"/>
      <c r="K6" s="92"/>
      <c r="L6" s="92"/>
      <c r="M6" s="877" t="s">
        <v>897</v>
      </c>
      <c r="N6" s="877"/>
      <c r="O6" s="877"/>
    </row>
    <row r="7" spans="1:15">
      <c r="A7" s="868" t="s">
        <v>2</v>
      </c>
      <c r="B7" s="868" t="s">
        <v>940</v>
      </c>
      <c r="C7" s="869" t="s">
        <v>941</v>
      </c>
      <c r="D7" s="872" t="s">
        <v>942</v>
      </c>
      <c r="E7" s="872" t="s">
        <v>943</v>
      </c>
      <c r="F7" s="872" t="s">
        <v>944</v>
      </c>
      <c r="G7" s="872" t="s">
        <v>945</v>
      </c>
      <c r="H7" s="872"/>
      <c r="I7" s="872"/>
      <c r="J7" s="872"/>
      <c r="K7" s="872"/>
      <c r="L7" s="872" t="s">
        <v>946</v>
      </c>
      <c r="M7" s="872" t="s">
        <v>947</v>
      </c>
      <c r="N7" s="872"/>
      <c r="O7" s="872"/>
    </row>
    <row r="8" spans="1:15">
      <c r="A8" s="868"/>
      <c r="B8" s="868"/>
      <c r="C8" s="870"/>
      <c r="D8" s="872"/>
      <c r="E8" s="872"/>
      <c r="F8" s="872"/>
      <c r="G8" s="872" t="s">
        <v>948</v>
      </c>
      <c r="H8" s="872"/>
      <c r="I8" s="872" t="s">
        <v>949</v>
      </c>
      <c r="J8" s="872" t="s">
        <v>950</v>
      </c>
      <c r="K8" s="872" t="s">
        <v>951</v>
      </c>
      <c r="L8" s="872"/>
      <c r="M8" s="872" t="s">
        <v>96</v>
      </c>
      <c r="N8" s="872" t="s">
        <v>952</v>
      </c>
      <c r="O8" s="872" t="s">
        <v>953</v>
      </c>
    </row>
    <row r="9" spans="1:15" ht="34.9" customHeight="1">
      <c r="A9" s="868"/>
      <c r="B9" s="868"/>
      <c r="C9" s="871"/>
      <c r="D9" s="872"/>
      <c r="E9" s="872"/>
      <c r="F9" s="872"/>
      <c r="G9" s="492" t="s">
        <v>954</v>
      </c>
      <c r="H9" s="492" t="s">
        <v>955</v>
      </c>
      <c r="I9" s="872"/>
      <c r="J9" s="872"/>
      <c r="K9" s="872"/>
      <c r="L9" s="872"/>
      <c r="M9" s="872"/>
      <c r="N9" s="872"/>
      <c r="O9" s="872"/>
    </row>
    <row r="10" spans="1:15" ht="19.149999999999999" customHeight="1">
      <c r="A10" s="100"/>
      <c r="B10" s="382" t="s">
        <v>831</v>
      </c>
      <c r="C10" s="493">
        <v>1197</v>
      </c>
      <c r="D10" s="493">
        <v>1197</v>
      </c>
      <c r="E10" s="493">
        <v>1197</v>
      </c>
      <c r="F10" s="100">
        <v>1197</v>
      </c>
      <c r="G10" s="100">
        <v>1197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 t="s">
        <v>96</v>
      </c>
      <c r="N10" s="100"/>
      <c r="O10" s="100"/>
    </row>
    <row r="11" spans="1:15" ht="19.149999999999999" customHeight="1">
      <c r="A11" s="100"/>
      <c r="B11" s="31" t="s">
        <v>832</v>
      </c>
      <c r="C11" s="493">
        <v>738</v>
      </c>
      <c r="D11" s="493">
        <v>738</v>
      </c>
      <c r="E11" s="493">
        <v>738</v>
      </c>
      <c r="F11" s="493">
        <v>738</v>
      </c>
      <c r="G11" s="100">
        <v>738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 t="s">
        <v>96</v>
      </c>
      <c r="N11" s="100"/>
      <c r="O11" s="100"/>
    </row>
    <row r="12" spans="1:15" ht="19.149999999999999" customHeight="1">
      <c r="A12" s="100"/>
      <c r="B12" s="31" t="s">
        <v>833</v>
      </c>
      <c r="C12" s="493">
        <v>605</v>
      </c>
      <c r="D12" s="493">
        <v>605</v>
      </c>
      <c r="E12" s="493">
        <v>605</v>
      </c>
      <c r="F12" s="493">
        <v>550</v>
      </c>
      <c r="G12" s="100">
        <v>131</v>
      </c>
      <c r="H12" s="100">
        <v>0</v>
      </c>
      <c r="I12" s="100">
        <v>91</v>
      </c>
      <c r="J12" s="100">
        <v>96</v>
      </c>
      <c r="K12" s="100">
        <v>0</v>
      </c>
      <c r="L12" s="100">
        <v>122</v>
      </c>
      <c r="M12" s="100" t="s">
        <v>96</v>
      </c>
      <c r="N12" s="100"/>
      <c r="O12" s="100"/>
    </row>
    <row r="13" spans="1:15" ht="19.149999999999999" customHeight="1">
      <c r="A13" s="100"/>
      <c r="B13" s="31" t="s">
        <v>834</v>
      </c>
      <c r="C13" s="493">
        <v>376</v>
      </c>
      <c r="D13" s="493">
        <v>376</v>
      </c>
      <c r="E13" s="493">
        <v>376</v>
      </c>
      <c r="F13" s="493">
        <v>34</v>
      </c>
      <c r="G13" s="100">
        <v>34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 t="s">
        <v>7</v>
      </c>
      <c r="N13" s="100" t="s">
        <v>968</v>
      </c>
      <c r="O13" s="100" t="s">
        <v>7</v>
      </c>
    </row>
    <row r="14" spans="1:15" ht="19.149999999999999" customHeight="1">
      <c r="A14" s="100"/>
      <c r="B14" s="31" t="s">
        <v>835</v>
      </c>
      <c r="C14" s="493">
        <v>45</v>
      </c>
      <c r="D14" s="493">
        <v>45</v>
      </c>
      <c r="E14" s="493">
        <v>45</v>
      </c>
      <c r="F14" s="493">
        <v>45</v>
      </c>
      <c r="G14" s="100">
        <v>45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 t="s">
        <v>96</v>
      </c>
      <c r="N14" s="100" t="s">
        <v>7</v>
      </c>
      <c r="O14" s="100" t="s">
        <v>7</v>
      </c>
    </row>
    <row r="15" spans="1:15" ht="19.149999999999999" customHeight="1">
      <c r="A15" s="100"/>
      <c r="B15" s="31" t="s">
        <v>836</v>
      </c>
      <c r="C15" s="493">
        <v>6</v>
      </c>
      <c r="D15" s="493">
        <v>6</v>
      </c>
      <c r="E15" s="493">
        <v>6</v>
      </c>
      <c r="F15" s="493">
        <v>6</v>
      </c>
      <c r="G15" s="100">
        <v>6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 t="s">
        <v>96</v>
      </c>
      <c r="N15" s="100" t="s">
        <v>7</v>
      </c>
      <c r="O15" s="100" t="s">
        <v>7</v>
      </c>
    </row>
    <row r="16" spans="1:15" ht="19.149999999999999" customHeight="1">
      <c r="A16" s="100"/>
      <c r="B16" s="31" t="s">
        <v>19</v>
      </c>
      <c r="C16" s="493">
        <f t="shared" ref="C16:L16" si="0">SUM(C10:C15)</f>
        <v>2967</v>
      </c>
      <c r="D16" s="493">
        <f t="shared" si="0"/>
        <v>2967</v>
      </c>
      <c r="E16" s="493">
        <f t="shared" si="0"/>
        <v>2967</v>
      </c>
      <c r="F16" s="493">
        <f t="shared" si="0"/>
        <v>2570</v>
      </c>
      <c r="G16" s="100">
        <f t="shared" si="0"/>
        <v>2151</v>
      </c>
      <c r="H16" s="100">
        <f t="shared" si="0"/>
        <v>0</v>
      </c>
      <c r="I16" s="100">
        <f t="shared" si="0"/>
        <v>91</v>
      </c>
      <c r="J16" s="100">
        <f t="shared" si="0"/>
        <v>96</v>
      </c>
      <c r="K16" s="100">
        <f t="shared" si="0"/>
        <v>0</v>
      </c>
      <c r="L16" s="100">
        <f t="shared" si="0"/>
        <v>122</v>
      </c>
      <c r="M16" s="100"/>
      <c r="N16" s="100"/>
      <c r="O16" s="100"/>
    </row>
    <row r="17" spans="1:1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>
      <c r="A18" s="4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1:1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1:15">
      <c r="A21" s="324"/>
      <c r="B21" s="324"/>
      <c r="C21" s="324"/>
      <c r="D21" s="324"/>
      <c r="E21" s="92"/>
      <c r="F21" s="92"/>
      <c r="G21" s="477"/>
      <c r="H21" s="477"/>
      <c r="I21" s="92"/>
      <c r="J21" s="92"/>
      <c r="K21" s="92"/>
      <c r="L21" s="878" t="s">
        <v>13</v>
      </c>
      <c r="M21" s="878"/>
      <c r="N21" s="495"/>
      <c r="O21" s="495"/>
    </row>
    <row r="22" spans="1:15">
      <c r="A22" s="324"/>
      <c r="B22" s="324"/>
      <c r="C22" s="324"/>
      <c r="D22" s="324"/>
      <c r="E22" s="92"/>
      <c r="F22" s="92"/>
      <c r="G22" s="477"/>
      <c r="H22" s="477"/>
      <c r="I22" s="92"/>
      <c r="J22" s="92"/>
      <c r="K22" s="92"/>
      <c r="L22" s="721" t="s">
        <v>956</v>
      </c>
      <c r="M22" s="721"/>
      <c r="N22" s="721"/>
      <c r="O22" s="721"/>
    </row>
    <row r="23" spans="1:15">
      <c r="A23" s="324"/>
      <c r="B23" s="324"/>
      <c r="C23" s="324"/>
      <c r="D23" s="324"/>
      <c r="E23" s="92"/>
      <c r="F23" s="92"/>
      <c r="G23" s="477"/>
      <c r="H23" s="477"/>
      <c r="I23" s="92"/>
      <c r="J23" s="92"/>
      <c r="K23" s="92"/>
      <c r="L23" s="879"/>
      <c r="M23" s="879"/>
      <c r="N23" s="879"/>
      <c r="O23" s="879"/>
    </row>
    <row r="24" spans="1:15">
      <c r="A24" s="324" t="s">
        <v>12</v>
      </c>
      <c r="B24" s="92"/>
      <c r="C24" s="324"/>
      <c r="D24" s="324"/>
      <c r="E24" s="92"/>
      <c r="F24" s="92"/>
      <c r="G24" s="324"/>
      <c r="H24" s="324"/>
      <c r="I24" s="92"/>
      <c r="J24" s="92"/>
      <c r="K24" s="92"/>
      <c r="L24" s="880" t="s">
        <v>85</v>
      </c>
      <c r="M24" s="880"/>
      <c r="N24" s="495"/>
      <c r="O24" s="495"/>
    </row>
  </sheetData>
  <mergeCells count="25">
    <mergeCell ref="L21:M21"/>
    <mergeCell ref="L22:O22"/>
    <mergeCell ref="L23:O23"/>
    <mergeCell ref="L24:M24"/>
    <mergeCell ref="F7:F9"/>
    <mergeCell ref="G7:K7"/>
    <mergeCell ref="L7:L9"/>
    <mergeCell ref="M7:O7"/>
    <mergeCell ref="G8:H8"/>
    <mergeCell ref="I8:I9"/>
    <mergeCell ref="J8:J9"/>
    <mergeCell ref="K8:K9"/>
    <mergeCell ref="M8:M9"/>
    <mergeCell ref="N8:N9"/>
    <mergeCell ref="O8:O9"/>
    <mergeCell ref="A1:M1"/>
    <mergeCell ref="N1:O1"/>
    <mergeCell ref="A2:N2"/>
    <mergeCell ref="A4:N4"/>
    <mergeCell ref="M6:O6"/>
    <mergeCell ref="A7:A9"/>
    <mergeCell ref="B7:B9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3"/>
  <sheetViews>
    <sheetView zoomScaleSheetLayoutView="90" workbookViewId="0">
      <selection activeCell="C12" sqref="C12:K24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>
      <c r="D1" s="631"/>
      <c r="E1" s="631"/>
      <c r="H1" s="44"/>
      <c r="I1" s="709" t="s">
        <v>69</v>
      </c>
      <c r="J1" s="709"/>
    </row>
    <row r="2" spans="1:19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9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19" ht="10.5" customHeight="1"/>
    <row r="5" spans="1:19" s="16" customFormat="1" ht="24.75" customHeight="1">
      <c r="A5" s="881" t="s">
        <v>454</v>
      </c>
      <c r="B5" s="881"/>
      <c r="C5" s="881"/>
      <c r="D5" s="881"/>
      <c r="E5" s="881"/>
      <c r="F5" s="881"/>
      <c r="G5" s="881"/>
      <c r="H5" s="881"/>
      <c r="I5" s="881"/>
      <c r="J5" s="881"/>
      <c r="K5" s="881"/>
    </row>
    <row r="6" spans="1:19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6" customFormat="1">
      <c r="A7" s="630" t="s">
        <v>893</v>
      </c>
      <c r="B7" s="630"/>
      <c r="E7" s="799"/>
      <c r="F7" s="799"/>
      <c r="G7" s="799"/>
      <c r="H7" s="799"/>
      <c r="I7" s="799" t="s">
        <v>900</v>
      </c>
      <c r="J7" s="799"/>
      <c r="K7" s="799"/>
    </row>
    <row r="8" spans="1:19" s="14" customFormat="1" ht="15.75" hidden="1">
      <c r="C8" s="714" t="s">
        <v>16</v>
      </c>
      <c r="D8" s="714"/>
      <c r="E8" s="714"/>
      <c r="F8" s="714"/>
      <c r="G8" s="714"/>
      <c r="H8" s="714"/>
      <c r="I8" s="714"/>
      <c r="J8" s="714"/>
    </row>
    <row r="9" spans="1:19" ht="44.25" customHeight="1">
      <c r="A9" s="707" t="s">
        <v>26</v>
      </c>
      <c r="B9" s="707" t="s">
        <v>59</v>
      </c>
      <c r="C9" s="606" t="s">
        <v>477</v>
      </c>
      <c r="D9" s="608"/>
      <c r="E9" s="606" t="s">
        <v>39</v>
      </c>
      <c r="F9" s="608"/>
      <c r="G9" s="606" t="s">
        <v>40</v>
      </c>
      <c r="H9" s="608"/>
      <c r="I9" s="609" t="s">
        <v>108</v>
      </c>
      <c r="J9" s="609"/>
      <c r="K9" s="707" t="s">
        <v>530</v>
      </c>
      <c r="R9" s="9"/>
      <c r="S9" s="13"/>
    </row>
    <row r="10" spans="1:19" s="15" customFormat="1" ht="42.6" customHeight="1">
      <c r="A10" s="708"/>
      <c r="B10" s="708"/>
      <c r="C10" s="5" t="s">
        <v>41</v>
      </c>
      <c r="D10" s="5" t="s">
        <v>107</v>
      </c>
      <c r="E10" s="5" t="s">
        <v>41</v>
      </c>
      <c r="F10" s="5" t="s">
        <v>107</v>
      </c>
      <c r="G10" s="5" t="s">
        <v>41</v>
      </c>
      <c r="H10" s="5" t="s">
        <v>107</v>
      </c>
      <c r="I10" s="5" t="s">
        <v>141</v>
      </c>
      <c r="J10" s="5" t="s">
        <v>142</v>
      </c>
      <c r="K10" s="708"/>
    </row>
    <row r="11" spans="1:19">
      <c r="A11" s="159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  <c r="H11" s="159">
        <v>8</v>
      </c>
      <c r="I11" s="159">
        <v>9</v>
      </c>
      <c r="J11" s="159">
        <v>10</v>
      </c>
      <c r="K11" s="3">
        <v>11</v>
      </c>
    </row>
    <row r="12" spans="1:19" ht="17.25" customHeight="1">
      <c r="A12" s="8">
        <v>1</v>
      </c>
      <c r="B12" s="19" t="s">
        <v>389</v>
      </c>
      <c r="C12" s="882" t="s">
        <v>961</v>
      </c>
      <c r="D12" s="883"/>
      <c r="E12" s="883"/>
      <c r="F12" s="883"/>
      <c r="G12" s="883"/>
      <c r="H12" s="883"/>
      <c r="I12" s="883"/>
      <c r="J12" s="883"/>
      <c r="K12" s="884"/>
    </row>
    <row r="13" spans="1:19" ht="17.25" customHeight="1">
      <c r="A13" s="8">
        <v>2</v>
      </c>
      <c r="B13" s="19" t="s">
        <v>390</v>
      </c>
      <c r="C13" s="885"/>
      <c r="D13" s="886"/>
      <c r="E13" s="886"/>
      <c r="F13" s="886"/>
      <c r="G13" s="886"/>
      <c r="H13" s="886"/>
      <c r="I13" s="886"/>
      <c r="J13" s="886"/>
      <c r="K13" s="887"/>
    </row>
    <row r="14" spans="1:19" ht="17.25" customHeight="1">
      <c r="A14" s="8">
        <v>3</v>
      </c>
      <c r="B14" s="19" t="s">
        <v>391</v>
      </c>
      <c r="C14" s="885"/>
      <c r="D14" s="886"/>
      <c r="E14" s="886"/>
      <c r="F14" s="886"/>
      <c r="G14" s="886"/>
      <c r="H14" s="886"/>
      <c r="I14" s="886"/>
      <c r="J14" s="886"/>
      <c r="K14" s="887"/>
    </row>
    <row r="15" spans="1:19" ht="17.25" customHeight="1">
      <c r="A15" s="8">
        <v>4</v>
      </c>
      <c r="B15" s="19" t="s">
        <v>392</v>
      </c>
      <c r="C15" s="885"/>
      <c r="D15" s="886"/>
      <c r="E15" s="886"/>
      <c r="F15" s="886"/>
      <c r="G15" s="886"/>
      <c r="H15" s="886"/>
      <c r="I15" s="886"/>
      <c r="J15" s="886"/>
      <c r="K15" s="887"/>
    </row>
    <row r="16" spans="1:19" ht="17.25" customHeight="1">
      <c r="A16" s="8">
        <v>5</v>
      </c>
      <c r="B16" s="19" t="s">
        <v>393</v>
      </c>
      <c r="C16" s="885"/>
      <c r="D16" s="886"/>
      <c r="E16" s="886"/>
      <c r="F16" s="886"/>
      <c r="G16" s="886"/>
      <c r="H16" s="886"/>
      <c r="I16" s="886"/>
      <c r="J16" s="886"/>
      <c r="K16" s="887"/>
    </row>
    <row r="17" spans="1:16" ht="17.25" customHeight="1">
      <c r="A17" s="8">
        <v>6</v>
      </c>
      <c r="B17" s="19" t="s">
        <v>394</v>
      </c>
      <c r="C17" s="885"/>
      <c r="D17" s="886"/>
      <c r="E17" s="886"/>
      <c r="F17" s="886"/>
      <c r="G17" s="886"/>
      <c r="H17" s="886"/>
      <c r="I17" s="886"/>
      <c r="J17" s="886"/>
      <c r="K17" s="887"/>
    </row>
    <row r="18" spans="1:16" ht="17.25" customHeight="1">
      <c r="A18" s="8">
        <v>7</v>
      </c>
      <c r="B18" s="19" t="s">
        <v>395</v>
      </c>
      <c r="C18" s="885"/>
      <c r="D18" s="886"/>
      <c r="E18" s="886"/>
      <c r="F18" s="886"/>
      <c r="G18" s="886"/>
      <c r="H18" s="886"/>
      <c r="I18" s="886"/>
      <c r="J18" s="886"/>
      <c r="K18" s="887"/>
    </row>
    <row r="19" spans="1:16" s="13" customFormat="1" ht="14.25" customHeight="1">
      <c r="A19" s="8">
        <v>8</v>
      </c>
      <c r="B19" s="19" t="s">
        <v>264</v>
      </c>
      <c r="C19" s="885"/>
      <c r="D19" s="886"/>
      <c r="E19" s="886"/>
      <c r="F19" s="886"/>
      <c r="G19" s="886"/>
      <c r="H19" s="886"/>
      <c r="I19" s="886"/>
      <c r="J19" s="886"/>
      <c r="K19" s="887"/>
    </row>
    <row r="20" spans="1:16" s="13" customFormat="1" ht="14.25" customHeight="1">
      <c r="A20" s="8">
        <v>9</v>
      </c>
      <c r="B20" s="19" t="s">
        <v>370</v>
      </c>
      <c r="C20" s="885"/>
      <c r="D20" s="886"/>
      <c r="E20" s="886"/>
      <c r="F20" s="886"/>
      <c r="G20" s="886"/>
      <c r="H20" s="886"/>
      <c r="I20" s="886"/>
      <c r="J20" s="886"/>
      <c r="K20" s="887"/>
    </row>
    <row r="21" spans="1:16" s="13" customFormat="1" ht="14.25" customHeight="1">
      <c r="A21" s="8">
        <v>10</v>
      </c>
      <c r="B21" s="19" t="s">
        <v>529</v>
      </c>
      <c r="C21" s="885"/>
      <c r="D21" s="886"/>
      <c r="E21" s="886"/>
      <c r="F21" s="886"/>
      <c r="G21" s="886"/>
      <c r="H21" s="886"/>
      <c r="I21" s="886"/>
      <c r="J21" s="886"/>
      <c r="K21" s="887"/>
    </row>
    <row r="22" spans="1:16" s="13" customFormat="1" ht="14.25" customHeight="1">
      <c r="A22" s="8">
        <v>11</v>
      </c>
      <c r="B22" s="19" t="s">
        <v>489</v>
      </c>
      <c r="C22" s="885"/>
      <c r="D22" s="886"/>
      <c r="E22" s="886"/>
      <c r="F22" s="886"/>
      <c r="G22" s="886"/>
      <c r="H22" s="886"/>
      <c r="I22" s="886"/>
      <c r="J22" s="886"/>
      <c r="K22" s="887"/>
    </row>
    <row r="23" spans="1:16" s="13" customFormat="1" ht="14.25" customHeight="1">
      <c r="A23" s="8">
        <v>12</v>
      </c>
      <c r="B23" s="331" t="s">
        <v>527</v>
      </c>
      <c r="C23" s="885"/>
      <c r="D23" s="886"/>
      <c r="E23" s="886"/>
      <c r="F23" s="886"/>
      <c r="G23" s="886"/>
      <c r="H23" s="886"/>
      <c r="I23" s="886"/>
      <c r="J23" s="886"/>
      <c r="K23" s="887"/>
    </row>
    <row r="24" spans="1:16" s="13" customFormat="1" ht="15.75" customHeight="1">
      <c r="A24" s="3" t="s">
        <v>19</v>
      </c>
      <c r="B24" s="9"/>
      <c r="C24" s="888"/>
      <c r="D24" s="889"/>
      <c r="E24" s="889"/>
      <c r="F24" s="889"/>
      <c r="G24" s="889"/>
      <c r="H24" s="889"/>
      <c r="I24" s="889"/>
      <c r="J24" s="889"/>
      <c r="K24" s="890"/>
    </row>
    <row r="25" spans="1:16" s="13" customFormat="1">
      <c r="A25" s="11"/>
    </row>
    <row r="26" spans="1:16" s="13" customFormat="1">
      <c r="A26" s="11"/>
    </row>
    <row r="27" spans="1:16" s="13" customFormat="1">
      <c r="A27" s="11"/>
    </row>
    <row r="28" spans="1:16" s="16" customFormat="1" ht="13.9" customHeight="1">
      <c r="B28" s="88"/>
      <c r="C28" s="88"/>
      <c r="D28" s="88"/>
      <c r="E28" s="88"/>
      <c r="F28" s="88"/>
      <c r="G28" s="88"/>
      <c r="H28" s="88"/>
      <c r="I28" s="643" t="s">
        <v>13</v>
      </c>
      <c r="J28" s="643"/>
      <c r="K28" s="88"/>
      <c r="L28" s="88"/>
      <c r="M28" s="88"/>
      <c r="N28" s="88"/>
      <c r="O28" s="88"/>
      <c r="P28" s="88"/>
    </row>
    <row r="29" spans="1:16" s="16" customFormat="1" ht="13.15" customHeight="1">
      <c r="A29" s="645" t="s">
        <v>14</v>
      </c>
      <c r="B29" s="645"/>
      <c r="C29" s="645"/>
      <c r="D29" s="645"/>
      <c r="E29" s="645"/>
      <c r="F29" s="645"/>
      <c r="G29" s="645"/>
      <c r="H29" s="645"/>
      <c r="I29" s="645"/>
      <c r="J29" s="645"/>
      <c r="K29" s="88"/>
      <c r="L29" s="88"/>
      <c r="M29" s="88"/>
      <c r="N29" s="88"/>
      <c r="O29" s="88"/>
      <c r="P29" s="88"/>
    </row>
    <row r="30" spans="1:16" s="16" customFormat="1" ht="13.15" customHeight="1">
      <c r="A30" s="645" t="s">
        <v>20</v>
      </c>
      <c r="B30" s="645"/>
      <c r="C30" s="645"/>
      <c r="D30" s="645"/>
      <c r="E30" s="645"/>
      <c r="F30" s="645"/>
      <c r="G30" s="645"/>
      <c r="H30" s="645"/>
      <c r="I30" s="645"/>
      <c r="J30" s="645"/>
      <c r="K30" s="88"/>
      <c r="L30" s="88"/>
      <c r="M30" s="88"/>
      <c r="N30" s="88"/>
      <c r="O30" s="88"/>
      <c r="P30" s="88"/>
    </row>
    <row r="31" spans="1:16" s="16" customFormat="1">
      <c r="A31" s="15" t="s">
        <v>23</v>
      </c>
      <c r="B31" s="15"/>
      <c r="C31" s="15"/>
      <c r="D31" s="15"/>
      <c r="E31" s="15"/>
      <c r="F31" s="15"/>
      <c r="H31" s="631" t="s">
        <v>24</v>
      </c>
      <c r="I31" s="631"/>
    </row>
    <row r="32" spans="1:16" s="16" customFormat="1">
      <c r="A32" s="15"/>
    </row>
    <row r="33" spans="1:10">
      <c r="A33" s="710"/>
      <c r="B33" s="710"/>
      <c r="C33" s="710"/>
      <c r="D33" s="710"/>
      <c r="E33" s="710"/>
      <c r="F33" s="710"/>
      <c r="G33" s="710"/>
      <c r="H33" s="710"/>
      <c r="I33" s="710"/>
      <c r="J33" s="710"/>
    </row>
  </sheetData>
  <mergeCells count="22">
    <mergeCell ref="H31:I31"/>
    <mergeCell ref="A33:J33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C12:K24"/>
    <mergeCell ref="I28:J28"/>
    <mergeCell ref="A29:J29"/>
    <mergeCell ref="A30:J30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8"/>
  <sheetViews>
    <sheetView topLeftCell="A4" zoomScaleSheetLayoutView="90" workbookViewId="0">
      <selection activeCell="C12" sqref="C12:K18"/>
    </sheetView>
  </sheetViews>
  <sheetFormatPr defaultRowHeight="12.75"/>
  <cols>
    <col min="2" max="2" width="12.1406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>
      <c r="D1" s="631"/>
      <c r="E1" s="631"/>
      <c r="H1" s="44"/>
      <c r="I1" s="709" t="s">
        <v>396</v>
      </c>
      <c r="J1" s="709"/>
    </row>
    <row r="2" spans="1:19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9" ht="20.25">
      <c r="A3" s="628" t="s">
        <v>706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19" ht="10.5" customHeight="1"/>
    <row r="5" spans="1:19" s="16" customFormat="1" ht="18.75" customHeight="1">
      <c r="A5" s="881" t="s">
        <v>455</v>
      </c>
      <c r="B5" s="881"/>
      <c r="C5" s="881"/>
      <c r="D5" s="881"/>
      <c r="E5" s="881"/>
      <c r="F5" s="881"/>
      <c r="G5" s="881"/>
      <c r="H5" s="881"/>
      <c r="I5" s="881"/>
      <c r="J5" s="881"/>
      <c r="K5" s="881"/>
    </row>
    <row r="6" spans="1:19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6" customFormat="1">
      <c r="A7" s="630" t="s">
        <v>893</v>
      </c>
      <c r="B7" s="630"/>
      <c r="E7" s="799"/>
      <c r="F7" s="799"/>
      <c r="G7" s="799"/>
      <c r="H7" s="799"/>
      <c r="I7" s="799" t="s">
        <v>900</v>
      </c>
      <c r="J7" s="799"/>
      <c r="K7" s="799"/>
    </row>
    <row r="8" spans="1:19" s="14" customFormat="1" ht="15.75" hidden="1">
      <c r="C8" s="714" t="s">
        <v>16</v>
      </c>
      <c r="D8" s="714"/>
      <c r="E8" s="714"/>
      <c r="F8" s="714"/>
      <c r="G8" s="714"/>
      <c r="H8" s="714"/>
      <c r="I8" s="714"/>
      <c r="J8" s="714"/>
    </row>
    <row r="9" spans="1:19" ht="30" customHeight="1">
      <c r="A9" s="707" t="s">
        <v>26</v>
      </c>
      <c r="B9" s="707" t="s">
        <v>38</v>
      </c>
      <c r="C9" s="606" t="s">
        <v>707</v>
      </c>
      <c r="D9" s="608"/>
      <c r="E9" s="606" t="s">
        <v>39</v>
      </c>
      <c r="F9" s="608"/>
      <c r="G9" s="606" t="s">
        <v>40</v>
      </c>
      <c r="H9" s="608"/>
      <c r="I9" s="609" t="s">
        <v>108</v>
      </c>
      <c r="J9" s="609"/>
      <c r="K9" s="707" t="s">
        <v>251</v>
      </c>
      <c r="R9" s="9"/>
      <c r="S9" s="13"/>
    </row>
    <row r="10" spans="1:19" s="15" customFormat="1" ht="42.6" customHeight="1">
      <c r="A10" s="708"/>
      <c r="B10" s="708"/>
      <c r="C10" s="5" t="s">
        <v>41</v>
      </c>
      <c r="D10" s="5" t="s">
        <v>107</v>
      </c>
      <c r="E10" s="5" t="s">
        <v>41</v>
      </c>
      <c r="F10" s="5" t="s">
        <v>107</v>
      </c>
      <c r="G10" s="5" t="s">
        <v>41</v>
      </c>
      <c r="H10" s="5" t="s">
        <v>107</v>
      </c>
      <c r="I10" s="5" t="s">
        <v>141</v>
      </c>
      <c r="J10" s="5" t="s">
        <v>142</v>
      </c>
      <c r="K10" s="708"/>
    </row>
    <row r="11" spans="1:19">
      <c r="A11" s="159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  <c r="H11" s="159">
        <v>8</v>
      </c>
      <c r="I11" s="159">
        <v>9</v>
      </c>
      <c r="J11" s="159">
        <v>10</v>
      </c>
      <c r="K11" s="3">
        <v>11</v>
      </c>
    </row>
    <row r="12" spans="1:19">
      <c r="A12" s="19">
        <v>1</v>
      </c>
      <c r="B12" s="31" t="s">
        <v>831</v>
      </c>
      <c r="C12" s="882" t="s">
        <v>962</v>
      </c>
      <c r="D12" s="883"/>
      <c r="E12" s="883"/>
      <c r="F12" s="883"/>
      <c r="G12" s="883"/>
      <c r="H12" s="883"/>
      <c r="I12" s="883"/>
      <c r="J12" s="883"/>
      <c r="K12" s="884"/>
    </row>
    <row r="13" spans="1:19">
      <c r="A13" s="19">
        <v>2</v>
      </c>
      <c r="B13" s="31" t="s">
        <v>832</v>
      </c>
      <c r="C13" s="885"/>
      <c r="D13" s="886"/>
      <c r="E13" s="886"/>
      <c r="F13" s="886"/>
      <c r="G13" s="886"/>
      <c r="H13" s="886"/>
      <c r="I13" s="886"/>
      <c r="J13" s="886"/>
      <c r="K13" s="887"/>
    </row>
    <row r="14" spans="1:19">
      <c r="A14" s="19">
        <v>3</v>
      </c>
      <c r="B14" s="31" t="s">
        <v>833</v>
      </c>
      <c r="C14" s="885"/>
      <c r="D14" s="886"/>
      <c r="E14" s="886"/>
      <c r="F14" s="886"/>
      <c r="G14" s="886"/>
      <c r="H14" s="886"/>
      <c r="I14" s="886"/>
      <c r="J14" s="886"/>
      <c r="K14" s="887"/>
    </row>
    <row r="15" spans="1:19">
      <c r="A15" s="19">
        <v>4</v>
      </c>
      <c r="B15" s="31" t="s">
        <v>834</v>
      </c>
      <c r="C15" s="885"/>
      <c r="D15" s="886"/>
      <c r="E15" s="886"/>
      <c r="F15" s="886"/>
      <c r="G15" s="886"/>
      <c r="H15" s="886"/>
      <c r="I15" s="886"/>
      <c r="J15" s="886"/>
      <c r="K15" s="887"/>
    </row>
    <row r="16" spans="1:19">
      <c r="A16" s="19">
        <v>5</v>
      </c>
      <c r="B16" s="31" t="s">
        <v>835</v>
      </c>
      <c r="C16" s="885"/>
      <c r="D16" s="886"/>
      <c r="E16" s="886"/>
      <c r="F16" s="886"/>
      <c r="G16" s="886"/>
      <c r="H16" s="886"/>
      <c r="I16" s="886"/>
      <c r="J16" s="886"/>
      <c r="K16" s="887"/>
    </row>
    <row r="17" spans="1:16">
      <c r="A17" s="19">
        <v>6</v>
      </c>
      <c r="B17" s="31" t="s">
        <v>836</v>
      </c>
      <c r="C17" s="885"/>
      <c r="D17" s="886"/>
      <c r="E17" s="886"/>
      <c r="F17" s="886"/>
      <c r="G17" s="886"/>
      <c r="H17" s="886"/>
      <c r="I17" s="886"/>
      <c r="J17" s="886"/>
      <c r="K17" s="887"/>
    </row>
    <row r="18" spans="1:16">
      <c r="A18" s="19"/>
      <c r="B18" s="31" t="s">
        <v>19</v>
      </c>
      <c r="C18" s="888"/>
      <c r="D18" s="889"/>
      <c r="E18" s="889"/>
      <c r="F18" s="889"/>
      <c r="G18" s="889"/>
      <c r="H18" s="889"/>
      <c r="I18" s="889"/>
      <c r="J18" s="889"/>
      <c r="K18" s="890"/>
    </row>
    <row r="19" spans="1:16" s="13" customFormat="1">
      <c r="A19" s="11" t="s">
        <v>42</v>
      </c>
    </row>
    <row r="20" spans="1:16" s="13" customFormat="1">
      <c r="A20" s="11"/>
    </row>
    <row r="21" spans="1:16" s="13" customFormat="1">
      <c r="A21" s="11"/>
    </row>
    <row r="22" spans="1:16" s="13" customFormat="1">
      <c r="A22" s="11"/>
    </row>
    <row r="23" spans="1:16" s="16" customFormat="1" ht="13.9" customHeight="1">
      <c r="B23" s="88"/>
      <c r="C23" s="88"/>
      <c r="D23" s="88"/>
      <c r="E23" s="88"/>
      <c r="F23" s="88"/>
      <c r="G23" s="88"/>
      <c r="H23" s="88"/>
      <c r="I23" s="643" t="s">
        <v>13</v>
      </c>
      <c r="J23" s="643"/>
      <c r="K23" s="88"/>
      <c r="L23" s="88"/>
      <c r="M23" s="88"/>
      <c r="N23" s="88"/>
      <c r="O23" s="88"/>
      <c r="P23" s="88"/>
    </row>
    <row r="24" spans="1:16" s="16" customFormat="1" ht="13.15" customHeight="1">
      <c r="A24" s="645" t="s">
        <v>14</v>
      </c>
      <c r="B24" s="645"/>
      <c r="C24" s="645"/>
      <c r="D24" s="645"/>
      <c r="E24" s="645"/>
      <c r="F24" s="645"/>
      <c r="G24" s="645"/>
      <c r="H24" s="645"/>
      <c r="I24" s="645"/>
      <c r="J24" s="645"/>
      <c r="K24" s="88"/>
      <c r="L24" s="88"/>
      <c r="M24" s="88"/>
      <c r="N24" s="88"/>
      <c r="O24" s="88"/>
      <c r="P24" s="88"/>
    </row>
    <row r="25" spans="1:16" s="16" customFormat="1" ht="13.15" customHeight="1">
      <c r="A25" s="645" t="s">
        <v>20</v>
      </c>
      <c r="B25" s="645"/>
      <c r="C25" s="645"/>
      <c r="D25" s="645"/>
      <c r="E25" s="645"/>
      <c r="F25" s="645"/>
      <c r="G25" s="645"/>
      <c r="H25" s="645"/>
      <c r="I25" s="645"/>
      <c r="J25" s="645"/>
      <c r="K25" s="88"/>
      <c r="L25" s="88"/>
      <c r="M25" s="88"/>
      <c r="N25" s="88"/>
      <c r="O25" s="88"/>
      <c r="P25" s="88"/>
    </row>
    <row r="26" spans="1:16" s="16" customFormat="1">
      <c r="A26" s="15" t="s">
        <v>23</v>
      </c>
      <c r="B26" s="15"/>
      <c r="C26" s="15"/>
      <c r="D26" s="15"/>
      <c r="E26" s="15"/>
      <c r="F26" s="15"/>
      <c r="H26" s="631" t="s">
        <v>24</v>
      </c>
      <c r="I26" s="631"/>
    </row>
    <row r="27" spans="1:16" s="16" customFormat="1">
      <c r="A27" s="15"/>
    </row>
    <row r="28" spans="1:16">
      <c r="A28" s="710"/>
      <c r="B28" s="710"/>
      <c r="C28" s="710"/>
      <c r="D28" s="710"/>
      <c r="E28" s="710"/>
      <c r="F28" s="710"/>
      <c r="G28" s="710"/>
      <c r="H28" s="710"/>
      <c r="I28" s="710"/>
      <c r="J28" s="710"/>
    </row>
  </sheetData>
  <mergeCells count="22">
    <mergeCell ref="I1:J1"/>
    <mergeCell ref="I23:J23"/>
    <mergeCell ref="G9:H9"/>
    <mergeCell ref="A7:B7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  <mergeCell ref="C12:K18"/>
    <mergeCell ref="A28:J28"/>
    <mergeCell ref="E9:F9"/>
    <mergeCell ref="C9:D9"/>
    <mergeCell ref="H26:I26"/>
    <mergeCell ref="A25:J25"/>
    <mergeCell ref="A24:J24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7"/>
  <sheetViews>
    <sheetView zoomScaleSheetLayoutView="90" workbookViewId="0">
      <selection activeCell="E10" sqref="E10"/>
    </sheetView>
  </sheetViews>
  <sheetFormatPr defaultRowHeight="12.75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631"/>
      <c r="E1" s="631"/>
      <c r="H1" s="44"/>
      <c r="J1" s="709" t="s">
        <v>70</v>
      </c>
      <c r="K1" s="709"/>
    </row>
    <row r="2" spans="1:19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9" ht="18">
      <c r="A3" s="738" t="s">
        <v>668</v>
      </c>
      <c r="B3" s="738"/>
      <c r="C3" s="738"/>
      <c r="D3" s="738"/>
      <c r="E3" s="738"/>
      <c r="F3" s="738"/>
      <c r="G3" s="738"/>
      <c r="H3" s="738"/>
      <c r="I3" s="738"/>
      <c r="J3" s="738"/>
    </row>
    <row r="4" spans="1:19" ht="10.5" customHeight="1"/>
    <row r="5" spans="1:19" s="16" customFormat="1" ht="15.75" customHeight="1">
      <c r="A5" s="900" t="s">
        <v>456</v>
      </c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</row>
    <row r="6" spans="1:19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6" customFormat="1">
      <c r="A7" s="630" t="s">
        <v>893</v>
      </c>
      <c r="B7" s="630"/>
      <c r="I7" s="799" t="s">
        <v>705</v>
      </c>
      <c r="J7" s="799"/>
      <c r="K7" s="799"/>
    </row>
    <row r="8" spans="1:19" s="14" customFormat="1" ht="15.75" hidden="1">
      <c r="C8" s="714" t="s">
        <v>16</v>
      </c>
      <c r="D8" s="714"/>
      <c r="E8" s="714"/>
      <c r="F8" s="714"/>
      <c r="G8" s="714"/>
      <c r="H8" s="714"/>
      <c r="I8" s="714"/>
      <c r="J8" s="714"/>
    </row>
    <row r="9" spans="1:19" ht="30" customHeight="1">
      <c r="A9" s="707" t="s">
        <v>26</v>
      </c>
      <c r="B9" s="707" t="s">
        <v>38</v>
      </c>
      <c r="C9" s="606" t="s">
        <v>708</v>
      </c>
      <c r="D9" s="608"/>
      <c r="E9" s="606" t="s">
        <v>492</v>
      </c>
      <c r="F9" s="608"/>
      <c r="G9" s="606" t="s">
        <v>40</v>
      </c>
      <c r="H9" s="608"/>
      <c r="I9" s="609" t="s">
        <v>108</v>
      </c>
      <c r="J9" s="609"/>
      <c r="K9" s="707" t="s">
        <v>252</v>
      </c>
      <c r="R9" s="9"/>
      <c r="S9" s="13"/>
    </row>
    <row r="10" spans="1:19" s="15" customFormat="1" ht="46.5" customHeight="1">
      <c r="A10" s="708"/>
      <c r="B10" s="708"/>
      <c r="C10" s="485" t="s">
        <v>964</v>
      </c>
      <c r="D10" s="5" t="s">
        <v>107</v>
      </c>
      <c r="E10" s="485" t="s">
        <v>964</v>
      </c>
      <c r="F10" s="5" t="s">
        <v>107</v>
      </c>
      <c r="G10" s="5" t="s">
        <v>41</v>
      </c>
      <c r="H10" s="5" t="s">
        <v>107</v>
      </c>
      <c r="I10" s="5" t="s">
        <v>141</v>
      </c>
      <c r="J10" s="5" t="s">
        <v>142</v>
      </c>
      <c r="K10" s="708"/>
    </row>
    <row r="11" spans="1:19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9" ht="13.15" customHeight="1">
      <c r="A12" s="8">
        <v>1</v>
      </c>
      <c r="B12" s="31" t="s">
        <v>831</v>
      </c>
      <c r="C12" s="496">
        <v>1204</v>
      </c>
      <c r="D12" s="496">
        <v>34.06</v>
      </c>
      <c r="E12" s="496">
        <v>1204</v>
      </c>
      <c r="F12" s="496">
        <v>34.06</v>
      </c>
      <c r="G12" s="891" t="s">
        <v>963</v>
      </c>
      <c r="H12" s="892"/>
      <c r="I12" s="892"/>
      <c r="J12" s="892"/>
      <c r="K12" s="893"/>
    </row>
    <row r="13" spans="1:19" ht="13.15" customHeight="1">
      <c r="A13" s="8">
        <v>2</v>
      </c>
      <c r="B13" s="31" t="s">
        <v>832</v>
      </c>
      <c r="C13" s="496">
        <v>788</v>
      </c>
      <c r="D13" s="496">
        <v>22.29</v>
      </c>
      <c r="E13" s="496">
        <v>788</v>
      </c>
      <c r="F13" s="496">
        <v>22.29</v>
      </c>
      <c r="G13" s="894"/>
      <c r="H13" s="895"/>
      <c r="I13" s="895"/>
      <c r="J13" s="895"/>
      <c r="K13" s="896"/>
    </row>
    <row r="14" spans="1:19" ht="13.15" customHeight="1">
      <c r="A14" s="8">
        <v>3</v>
      </c>
      <c r="B14" s="31" t="s">
        <v>833</v>
      </c>
      <c r="C14" s="496">
        <v>613</v>
      </c>
      <c r="D14" s="496">
        <v>17.34</v>
      </c>
      <c r="E14" s="496">
        <v>613</v>
      </c>
      <c r="F14" s="496">
        <v>17.34</v>
      </c>
      <c r="G14" s="894"/>
      <c r="H14" s="895"/>
      <c r="I14" s="895"/>
      <c r="J14" s="895"/>
      <c r="K14" s="896"/>
    </row>
    <row r="15" spans="1:19" ht="13.15" customHeight="1">
      <c r="A15" s="8">
        <v>4</v>
      </c>
      <c r="B15" s="31" t="s">
        <v>834</v>
      </c>
      <c r="C15" s="496">
        <v>401</v>
      </c>
      <c r="D15" s="496">
        <v>11.34</v>
      </c>
      <c r="E15" s="496">
        <v>401</v>
      </c>
      <c r="F15" s="496">
        <v>11.34</v>
      </c>
      <c r="G15" s="894"/>
      <c r="H15" s="895"/>
      <c r="I15" s="895"/>
      <c r="J15" s="895"/>
      <c r="K15" s="896"/>
    </row>
    <row r="16" spans="1:19" ht="13.15" customHeight="1">
      <c r="A16" s="8">
        <v>5</v>
      </c>
      <c r="B16" s="31" t="s">
        <v>835</v>
      </c>
      <c r="C16" s="496">
        <v>53</v>
      </c>
      <c r="D16" s="496">
        <v>1.5</v>
      </c>
      <c r="E16" s="496">
        <v>53</v>
      </c>
      <c r="F16" s="496">
        <v>1.5</v>
      </c>
      <c r="G16" s="894"/>
      <c r="H16" s="895"/>
      <c r="I16" s="895"/>
      <c r="J16" s="895"/>
      <c r="K16" s="896"/>
    </row>
    <row r="17" spans="1:16" ht="13.15" customHeight="1">
      <c r="A17" s="8">
        <v>6</v>
      </c>
      <c r="B17" s="31" t="s">
        <v>836</v>
      </c>
      <c r="C17" s="496">
        <v>6</v>
      </c>
      <c r="D17" s="496">
        <v>0.17</v>
      </c>
      <c r="E17" s="496">
        <v>6</v>
      </c>
      <c r="F17" s="496">
        <v>0.17</v>
      </c>
      <c r="G17" s="894"/>
      <c r="H17" s="895"/>
      <c r="I17" s="895"/>
      <c r="J17" s="895"/>
      <c r="K17" s="896"/>
    </row>
    <row r="18" spans="1:16" ht="13.15" customHeight="1">
      <c r="A18" s="8">
        <v>7</v>
      </c>
      <c r="B18" s="31" t="s">
        <v>19</v>
      </c>
      <c r="C18" s="496">
        <f>SUM(C12:C17)</f>
        <v>3065</v>
      </c>
      <c r="D18" s="496">
        <f>SUM(D12:D17)</f>
        <v>86.7</v>
      </c>
      <c r="E18" s="496">
        <f>SUM(E12:E17)</f>
        <v>3065</v>
      </c>
      <c r="F18" s="496">
        <f>SUM(F12:F17)</f>
        <v>86.7</v>
      </c>
      <c r="G18" s="897"/>
      <c r="H18" s="898"/>
      <c r="I18" s="898"/>
      <c r="J18" s="898"/>
      <c r="K18" s="899"/>
    </row>
    <row r="19" spans="1:16" s="13" customFormat="1"/>
    <row r="20" spans="1:16" s="13" customFormat="1">
      <c r="A20" s="11" t="s">
        <v>42</v>
      </c>
    </row>
    <row r="21" spans="1:16" ht="15.75" customHeight="1">
      <c r="C21" s="648"/>
      <c r="D21" s="648"/>
      <c r="E21" s="648"/>
      <c r="F21" s="648"/>
    </row>
    <row r="22" spans="1:16" s="16" customFormat="1" ht="13.9" customHeight="1">
      <c r="B22" s="88"/>
      <c r="C22" s="88"/>
      <c r="D22" s="88"/>
      <c r="E22" s="88"/>
      <c r="F22" s="88"/>
      <c r="G22" s="88"/>
      <c r="H22" s="88"/>
      <c r="I22" s="643" t="s">
        <v>13</v>
      </c>
      <c r="J22" s="643"/>
      <c r="K22" s="88"/>
      <c r="L22" s="88"/>
      <c r="M22" s="88"/>
      <c r="N22" s="88"/>
      <c r="O22" s="88"/>
      <c r="P22" s="88"/>
    </row>
    <row r="23" spans="1:16" s="16" customFormat="1" ht="13.15" customHeight="1">
      <c r="A23" s="645" t="s">
        <v>14</v>
      </c>
      <c r="B23" s="645"/>
      <c r="C23" s="645"/>
      <c r="D23" s="645"/>
      <c r="E23" s="645"/>
      <c r="F23" s="645"/>
      <c r="G23" s="645"/>
      <c r="H23" s="645"/>
      <c r="I23" s="645"/>
      <c r="J23" s="645"/>
      <c r="K23" s="88"/>
      <c r="L23" s="88"/>
      <c r="M23" s="88"/>
      <c r="N23" s="88"/>
      <c r="O23" s="88"/>
      <c r="P23" s="88"/>
    </row>
    <row r="24" spans="1:16" s="16" customFormat="1" ht="13.15" customHeight="1">
      <c r="A24" s="645" t="s">
        <v>20</v>
      </c>
      <c r="B24" s="645"/>
      <c r="C24" s="645"/>
      <c r="D24" s="645"/>
      <c r="E24" s="645"/>
      <c r="F24" s="645"/>
      <c r="G24" s="645"/>
      <c r="H24" s="645"/>
      <c r="I24" s="645"/>
      <c r="J24" s="645"/>
      <c r="K24" s="88"/>
      <c r="L24" s="88"/>
      <c r="M24" s="88"/>
      <c r="N24" s="88"/>
      <c r="O24" s="88"/>
      <c r="P24" s="88"/>
    </row>
    <row r="25" spans="1:16" s="16" customFormat="1">
      <c r="A25" s="15" t="s">
        <v>23</v>
      </c>
      <c r="B25" s="15"/>
      <c r="C25" s="15"/>
      <c r="D25" s="15"/>
      <c r="E25" s="15"/>
      <c r="F25" s="15"/>
      <c r="H25" s="631" t="s">
        <v>24</v>
      </c>
      <c r="I25" s="631"/>
    </row>
    <row r="26" spans="1:16" s="16" customFormat="1">
      <c r="A26" s="15"/>
    </row>
    <row r="27" spans="1:16">
      <c r="A27" s="710"/>
      <c r="B27" s="710"/>
      <c r="C27" s="710"/>
      <c r="D27" s="710"/>
      <c r="E27" s="710"/>
      <c r="F27" s="710"/>
      <c r="G27" s="710"/>
      <c r="H27" s="710"/>
      <c r="I27" s="710"/>
      <c r="J27" s="710"/>
    </row>
  </sheetData>
  <mergeCells count="22">
    <mergeCell ref="J1:K1"/>
    <mergeCell ref="I9:J9"/>
    <mergeCell ref="D1:E1"/>
    <mergeCell ref="A2:J2"/>
    <mergeCell ref="A3:J3"/>
    <mergeCell ref="G9:H9"/>
    <mergeCell ref="A7:B7"/>
    <mergeCell ref="K9:K10"/>
    <mergeCell ref="I7:K7"/>
    <mergeCell ref="C9:D9"/>
    <mergeCell ref="A5:L5"/>
    <mergeCell ref="A27:J27"/>
    <mergeCell ref="C8:J8"/>
    <mergeCell ref="A9:A10"/>
    <mergeCell ref="B9:B10"/>
    <mergeCell ref="E9:F9"/>
    <mergeCell ref="A24:J24"/>
    <mergeCell ref="A23:J23"/>
    <mergeCell ref="C21:F21"/>
    <mergeCell ref="H25:I25"/>
    <mergeCell ref="I22:J22"/>
    <mergeCell ref="G12:K1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57"/>
  <sheetViews>
    <sheetView view="pageBreakPreview" topLeftCell="A16" zoomScale="86" zoomScaleSheetLayoutView="86" workbookViewId="0">
      <selection activeCell="A6" sqref="A6:B6"/>
    </sheetView>
  </sheetViews>
  <sheetFormatPr defaultColWidth="9.140625" defaultRowHeight="12.75"/>
  <cols>
    <col min="1" max="1" width="9.28515625" style="15" customWidth="1"/>
    <col min="2" max="3" width="8.5703125" style="15" customWidth="1"/>
    <col min="4" max="4" width="12" style="15" customWidth="1"/>
    <col min="5" max="5" width="8.5703125" style="15" customWidth="1"/>
    <col min="6" max="6" width="9.5703125" style="15" customWidth="1"/>
    <col min="7" max="7" width="8.5703125" style="15" customWidth="1"/>
    <col min="8" max="8" width="11.7109375" style="15" customWidth="1"/>
    <col min="9" max="15" width="8.5703125" style="15" customWidth="1"/>
    <col min="16" max="16" width="8.42578125" style="15" customWidth="1"/>
    <col min="17" max="19" width="8.5703125" style="15" customWidth="1"/>
    <col min="20" max="16384" width="9.140625" style="15"/>
  </cols>
  <sheetData>
    <row r="1" spans="1:19">
      <c r="A1" s="15" t="s">
        <v>11</v>
      </c>
      <c r="H1" s="631"/>
      <c r="I1" s="631"/>
      <c r="R1" s="626" t="s">
        <v>57</v>
      </c>
      <c r="S1" s="626"/>
    </row>
    <row r="2" spans="1:19" s="14" customFormat="1" ht="15.75">
      <c r="A2" s="627" t="s">
        <v>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</row>
    <row r="3" spans="1:19" s="14" customFormat="1" ht="20.25" customHeight="1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</row>
    <row r="5" spans="1:19" s="14" customFormat="1" ht="15.75">
      <c r="A5" s="629" t="s">
        <v>669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</row>
    <row r="6" spans="1:19">
      <c r="A6" s="630" t="s">
        <v>893</v>
      </c>
      <c r="B6" s="630"/>
    </row>
    <row r="7" spans="1:19">
      <c r="A7" s="630" t="s">
        <v>173</v>
      </c>
      <c r="B7" s="630"/>
      <c r="C7" s="630"/>
      <c r="D7" s="630"/>
      <c r="E7" s="630"/>
      <c r="F7" s="630"/>
      <c r="G7" s="630"/>
      <c r="H7" s="630"/>
      <c r="I7" s="630"/>
      <c r="R7" s="32"/>
      <c r="S7" s="32"/>
    </row>
    <row r="9" spans="1:19" ht="18" customHeight="1">
      <c r="A9" s="5"/>
      <c r="B9" s="609" t="s">
        <v>44</v>
      </c>
      <c r="C9" s="609"/>
      <c r="D9" s="609" t="s">
        <v>45</v>
      </c>
      <c r="E9" s="609"/>
      <c r="F9" s="609" t="s">
        <v>46</v>
      </c>
      <c r="G9" s="609"/>
      <c r="H9" s="632" t="s">
        <v>47</v>
      </c>
      <c r="I9" s="632"/>
      <c r="J9" s="609" t="s">
        <v>48</v>
      </c>
      <c r="K9" s="609"/>
      <c r="L9" s="28" t="s">
        <v>19</v>
      </c>
    </row>
    <row r="10" spans="1:19" s="71" customFormat="1" ht="13.5" customHeight="1">
      <c r="A10" s="73">
        <v>1</v>
      </c>
      <c r="B10" s="613">
        <v>2</v>
      </c>
      <c r="C10" s="613"/>
      <c r="D10" s="613">
        <v>3</v>
      </c>
      <c r="E10" s="613"/>
      <c r="F10" s="613">
        <v>4</v>
      </c>
      <c r="G10" s="613"/>
      <c r="H10" s="613">
        <v>5</v>
      </c>
      <c r="I10" s="613"/>
      <c r="J10" s="613">
        <v>6</v>
      </c>
      <c r="K10" s="613"/>
      <c r="L10" s="73">
        <v>7</v>
      </c>
    </row>
    <row r="11" spans="1:19">
      <c r="A11" s="3" t="s">
        <v>49</v>
      </c>
      <c r="B11" s="614">
        <f>B13-B12</f>
        <v>1719.3999999999999</v>
      </c>
      <c r="C11" s="614"/>
      <c r="D11" s="614">
        <f>D13-D12</f>
        <v>1446.712</v>
      </c>
      <c r="E11" s="614"/>
      <c r="F11" s="614">
        <f>F13-F12</f>
        <v>3354.2400000000002</v>
      </c>
      <c r="G11" s="614"/>
      <c r="H11" s="614">
        <f>H13-H12</f>
        <v>1583</v>
      </c>
      <c r="I11" s="614"/>
      <c r="J11" s="614">
        <v>892</v>
      </c>
      <c r="K11" s="614"/>
      <c r="L11" s="354">
        <f>L13-L12</f>
        <v>8995</v>
      </c>
    </row>
    <row r="12" spans="1:19">
      <c r="A12" s="3" t="s">
        <v>50</v>
      </c>
      <c r="B12" s="614">
        <f>L12*20%</f>
        <v>1969.6000000000001</v>
      </c>
      <c r="C12" s="614"/>
      <c r="D12" s="614">
        <f>L12*15.6%</f>
        <v>1536.288</v>
      </c>
      <c r="E12" s="614"/>
      <c r="F12" s="614">
        <f>L12*37%</f>
        <v>3643.7599999999998</v>
      </c>
      <c r="G12" s="614"/>
      <c r="H12" s="614">
        <v>1712</v>
      </c>
      <c r="I12" s="614"/>
      <c r="J12" s="614">
        <v>986</v>
      </c>
      <c r="K12" s="614"/>
      <c r="L12" s="354">
        <v>9848</v>
      </c>
    </row>
    <row r="13" spans="1:19">
      <c r="A13" s="3" t="s">
        <v>19</v>
      </c>
      <c r="B13" s="615">
        <v>3689</v>
      </c>
      <c r="C13" s="597"/>
      <c r="D13" s="615">
        <v>2983</v>
      </c>
      <c r="E13" s="597"/>
      <c r="F13" s="615">
        <v>6998</v>
      </c>
      <c r="G13" s="597"/>
      <c r="H13" s="615">
        <v>3295</v>
      </c>
      <c r="I13" s="597"/>
      <c r="J13" s="615">
        <v>1878</v>
      </c>
      <c r="K13" s="597"/>
      <c r="L13" s="350">
        <v>18843</v>
      </c>
    </row>
    <row r="14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9">
      <c r="A15" s="620" t="s">
        <v>445</v>
      </c>
      <c r="B15" s="620"/>
      <c r="C15" s="620"/>
      <c r="D15" s="620"/>
      <c r="E15" s="620"/>
      <c r="F15" s="620"/>
      <c r="G15" s="620"/>
      <c r="H15" s="12"/>
      <c r="I15" s="12"/>
      <c r="J15" s="12"/>
      <c r="K15" s="12"/>
      <c r="L15" s="12"/>
    </row>
    <row r="16" spans="1:19" ht="12.75" customHeight="1">
      <c r="A16" s="622" t="s">
        <v>182</v>
      </c>
      <c r="B16" s="623"/>
      <c r="C16" s="621" t="s">
        <v>211</v>
      </c>
      <c r="D16" s="621"/>
      <c r="E16" s="3" t="s">
        <v>19</v>
      </c>
      <c r="I16" s="12"/>
      <c r="J16" s="12"/>
      <c r="K16" s="12"/>
      <c r="L16" s="12"/>
    </row>
    <row r="17" spans="1:20">
      <c r="A17" s="595">
        <v>600</v>
      </c>
      <c r="B17" s="596"/>
      <c r="C17" s="595">
        <v>400</v>
      </c>
      <c r="D17" s="596"/>
      <c r="E17" s="3">
        <v>1000</v>
      </c>
      <c r="I17" s="12"/>
      <c r="J17" s="12"/>
      <c r="K17" s="12"/>
      <c r="L17" s="12"/>
    </row>
    <row r="18" spans="1:20">
      <c r="A18" s="595"/>
      <c r="B18" s="596"/>
      <c r="C18" s="595"/>
      <c r="D18" s="596"/>
      <c r="E18" s="3"/>
      <c r="I18" s="12"/>
      <c r="J18" s="12"/>
      <c r="K18" s="12"/>
      <c r="L18" s="12"/>
    </row>
    <row r="19" spans="1:20">
      <c r="A19" s="274"/>
      <c r="B19" s="274"/>
      <c r="C19" s="274"/>
      <c r="D19" s="274"/>
      <c r="E19" s="274"/>
      <c r="F19" s="274"/>
      <c r="G19" s="274"/>
      <c r="H19" s="12"/>
      <c r="I19" s="12"/>
      <c r="J19" s="12"/>
      <c r="K19" s="12"/>
      <c r="L19" s="12"/>
    </row>
    <row r="21" spans="1:20" ht="19.149999999999999" customHeight="1">
      <c r="A21" s="619" t="s">
        <v>174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</row>
    <row r="22" spans="1:20">
      <c r="A22" s="609" t="s">
        <v>26</v>
      </c>
      <c r="B22" s="609" t="s">
        <v>51</v>
      </c>
      <c r="C22" s="609"/>
      <c r="D22" s="609"/>
      <c r="E22" s="642" t="s">
        <v>27</v>
      </c>
      <c r="F22" s="642"/>
      <c r="G22" s="642"/>
      <c r="H22" s="642"/>
      <c r="I22" s="642"/>
      <c r="J22" s="642"/>
      <c r="K22" s="642"/>
      <c r="L22" s="642"/>
      <c r="M22" s="597" t="s">
        <v>28</v>
      </c>
      <c r="N22" s="597"/>
      <c r="O22" s="597"/>
      <c r="P22" s="597"/>
      <c r="Q22" s="597"/>
      <c r="R22" s="597"/>
      <c r="S22" s="597"/>
      <c r="T22" s="597"/>
    </row>
    <row r="23" spans="1:20" ht="33.75" customHeight="1">
      <c r="A23" s="609"/>
      <c r="B23" s="609"/>
      <c r="C23" s="609"/>
      <c r="D23" s="609"/>
      <c r="E23" s="606" t="s">
        <v>138</v>
      </c>
      <c r="F23" s="608"/>
      <c r="G23" s="606" t="s">
        <v>175</v>
      </c>
      <c r="H23" s="608"/>
      <c r="I23" s="609" t="s">
        <v>52</v>
      </c>
      <c r="J23" s="609"/>
      <c r="K23" s="606" t="s">
        <v>97</v>
      </c>
      <c r="L23" s="608"/>
      <c r="M23" s="606" t="s">
        <v>98</v>
      </c>
      <c r="N23" s="608"/>
      <c r="O23" s="606" t="s">
        <v>175</v>
      </c>
      <c r="P23" s="608"/>
      <c r="Q23" s="609" t="s">
        <v>52</v>
      </c>
      <c r="R23" s="609"/>
      <c r="S23" s="609" t="s">
        <v>97</v>
      </c>
      <c r="T23" s="609"/>
    </row>
    <row r="24" spans="1:20" s="71" customFormat="1" ht="15.75" customHeight="1">
      <c r="A24" s="73">
        <v>1</v>
      </c>
      <c r="B24" s="624">
        <v>2</v>
      </c>
      <c r="C24" s="638"/>
      <c r="D24" s="625"/>
      <c r="E24" s="624">
        <v>3</v>
      </c>
      <c r="F24" s="625"/>
      <c r="G24" s="624">
        <v>4</v>
      </c>
      <c r="H24" s="625"/>
      <c r="I24" s="613">
        <v>5</v>
      </c>
      <c r="J24" s="613"/>
      <c r="K24" s="613">
        <v>6</v>
      </c>
      <c r="L24" s="613"/>
      <c r="M24" s="624">
        <v>3</v>
      </c>
      <c r="N24" s="625"/>
      <c r="O24" s="624">
        <v>4</v>
      </c>
      <c r="P24" s="625"/>
      <c r="Q24" s="613">
        <v>5</v>
      </c>
      <c r="R24" s="613"/>
      <c r="S24" s="613">
        <v>6</v>
      </c>
      <c r="T24" s="613"/>
    </row>
    <row r="25" spans="1:20" ht="27.75" customHeight="1">
      <c r="A25" s="70">
        <v>1</v>
      </c>
      <c r="B25" s="639" t="s">
        <v>502</v>
      </c>
      <c r="C25" s="640"/>
      <c r="D25" s="641"/>
      <c r="E25" s="610">
        <v>100</v>
      </c>
      <c r="F25" s="611"/>
      <c r="G25" s="595" t="s">
        <v>371</v>
      </c>
      <c r="H25" s="596"/>
      <c r="I25" s="612">
        <v>300</v>
      </c>
      <c r="J25" s="612"/>
      <c r="K25" s="612">
        <v>6</v>
      </c>
      <c r="L25" s="612"/>
      <c r="M25" s="610">
        <v>150</v>
      </c>
      <c r="N25" s="611"/>
      <c r="O25" s="595" t="s">
        <v>371</v>
      </c>
      <c r="P25" s="596"/>
      <c r="Q25" s="612">
        <v>450</v>
      </c>
      <c r="R25" s="612"/>
      <c r="S25" s="612">
        <v>9.5</v>
      </c>
      <c r="T25" s="612"/>
    </row>
    <row r="26" spans="1:20">
      <c r="A26" s="70">
        <v>2</v>
      </c>
      <c r="B26" s="616" t="s">
        <v>53</v>
      </c>
      <c r="C26" s="617"/>
      <c r="D26" s="618"/>
      <c r="E26" s="610">
        <v>20</v>
      </c>
      <c r="F26" s="611"/>
      <c r="G26" s="610">
        <v>1.26</v>
      </c>
      <c r="H26" s="611"/>
      <c r="I26" s="612">
        <v>70</v>
      </c>
      <c r="J26" s="612"/>
      <c r="K26" s="612">
        <v>3.5</v>
      </c>
      <c r="L26" s="612"/>
      <c r="M26" s="610">
        <v>30</v>
      </c>
      <c r="N26" s="611"/>
      <c r="O26" s="610">
        <v>1.9</v>
      </c>
      <c r="P26" s="611"/>
      <c r="Q26" s="612">
        <v>110</v>
      </c>
      <c r="R26" s="612"/>
      <c r="S26" s="612">
        <v>7</v>
      </c>
      <c r="T26" s="612"/>
    </row>
    <row r="27" spans="1:20">
      <c r="A27" s="70">
        <v>3</v>
      </c>
      <c r="B27" s="616" t="s">
        <v>176</v>
      </c>
      <c r="C27" s="617"/>
      <c r="D27" s="618"/>
      <c r="E27" s="610">
        <v>50</v>
      </c>
      <c r="F27" s="611"/>
      <c r="G27" s="610">
        <v>0.94</v>
      </c>
      <c r="H27" s="611"/>
      <c r="I27" s="612">
        <v>40</v>
      </c>
      <c r="J27" s="612"/>
      <c r="K27" s="612">
        <v>2</v>
      </c>
      <c r="L27" s="612"/>
      <c r="M27" s="610">
        <v>75</v>
      </c>
      <c r="N27" s="611"/>
      <c r="O27" s="610">
        <v>1.43</v>
      </c>
      <c r="P27" s="611"/>
      <c r="Q27" s="612">
        <v>60</v>
      </c>
      <c r="R27" s="612"/>
      <c r="S27" s="612">
        <v>3</v>
      </c>
      <c r="T27" s="612"/>
    </row>
    <row r="28" spans="1:20">
      <c r="A28" s="70">
        <v>4</v>
      </c>
      <c r="B28" s="616" t="s">
        <v>54</v>
      </c>
      <c r="C28" s="617"/>
      <c r="D28" s="618"/>
      <c r="E28" s="610">
        <v>5</v>
      </c>
      <c r="F28" s="611"/>
      <c r="G28" s="610">
        <v>0.6</v>
      </c>
      <c r="H28" s="611"/>
      <c r="I28" s="612">
        <v>25</v>
      </c>
      <c r="J28" s="612"/>
      <c r="K28" s="612">
        <v>0.5</v>
      </c>
      <c r="L28" s="612"/>
      <c r="M28" s="610">
        <v>7.5</v>
      </c>
      <c r="N28" s="611"/>
      <c r="O28" s="610">
        <v>0.9</v>
      </c>
      <c r="P28" s="611"/>
      <c r="Q28" s="612">
        <v>58</v>
      </c>
      <c r="R28" s="612"/>
      <c r="S28" s="612">
        <v>0</v>
      </c>
      <c r="T28" s="612"/>
    </row>
    <row r="29" spans="1:20">
      <c r="A29" s="70">
        <v>5</v>
      </c>
      <c r="B29" s="616" t="s">
        <v>55</v>
      </c>
      <c r="C29" s="617"/>
      <c r="D29" s="618"/>
      <c r="E29" s="610" t="s">
        <v>840</v>
      </c>
      <c r="F29" s="611"/>
      <c r="G29" s="610">
        <v>0.73</v>
      </c>
      <c r="H29" s="611"/>
      <c r="I29" s="612">
        <v>15</v>
      </c>
      <c r="J29" s="612"/>
      <c r="K29" s="612">
        <v>0</v>
      </c>
      <c r="L29" s="612"/>
      <c r="M29" s="610" t="s">
        <v>840</v>
      </c>
      <c r="N29" s="611"/>
      <c r="O29" s="610">
        <v>1.08</v>
      </c>
      <c r="P29" s="611"/>
      <c r="Q29" s="612">
        <v>22</v>
      </c>
      <c r="R29" s="612"/>
      <c r="S29" s="612">
        <v>0.5</v>
      </c>
      <c r="T29" s="612"/>
    </row>
    <row r="30" spans="1:20">
      <c r="A30" s="70">
        <v>6</v>
      </c>
      <c r="B30" s="616" t="s">
        <v>56</v>
      </c>
      <c r="C30" s="617"/>
      <c r="D30" s="618"/>
      <c r="E30" s="610"/>
      <c r="F30" s="611"/>
      <c r="G30" s="610">
        <v>0.6</v>
      </c>
      <c r="H30" s="611"/>
      <c r="I30" s="612">
        <v>0</v>
      </c>
      <c r="J30" s="612"/>
      <c r="K30" s="612">
        <v>0</v>
      </c>
      <c r="L30" s="612"/>
      <c r="M30" s="610"/>
      <c r="N30" s="611"/>
      <c r="O30" s="610">
        <v>0.87</v>
      </c>
      <c r="P30" s="611"/>
      <c r="Q30" s="612">
        <v>0</v>
      </c>
      <c r="R30" s="612"/>
      <c r="S30" s="612">
        <v>0</v>
      </c>
      <c r="T30" s="612"/>
    </row>
    <row r="31" spans="1:20">
      <c r="A31" s="70">
        <v>7</v>
      </c>
      <c r="B31" s="637" t="s">
        <v>177</v>
      </c>
      <c r="C31" s="637"/>
      <c r="D31" s="637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</row>
    <row r="32" spans="1:20">
      <c r="A32" s="70"/>
      <c r="B32" s="609" t="s">
        <v>19</v>
      </c>
      <c r="C32" s="609"/>
      <c r="D32" s="609"/>
      <c r="E32" s="597"/>
      <c r="F32" s="597"/>
      <c r="G32" s="597">
        <v>4.13</v>
      </c>
      <c r="H32" s="597"/>
      <c r="I32" s="597">
        <v>450</v>
      </c>
      <c r="J32" s="597"/>
      <c r="K32" s="597">
        <v>12</v>
      </c>
      <c r="L32" s="597"/>
      <c r="M32" s="597"/>
      <c r="N32" s="597"/>
      <c r="O32" s="597">
        <v>6.18</v>
      </c>
      <c r="P32" s="597"/>
      <c r="Q32" s="597">
        <v>700</v>
      </c>
      <c r="R32" s="597"/>
      <c r="S32" s="597">
        <v>20</v>
      </c>
      <c r="T32" s="597"/>
    </row>
    <row r="33" spans="1:24">
      <c r="A33" s="126"/>
      <c r="B33" s="127"/>
      <c r="C33" s="127"/>
      <c r="D33" s="12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4" ht="12.75" customHeight="1">
      <c r="A34" s="277" t="s">
        <v>424</v>
      </c>
      <c r="B34" s="604" t="s">
        <v>478</v>
      </c>
      <c r="C34" s="604"/>
      <c r="D34" s="604"/>
      <c r="E34" s="604"/>
      <c r="F34" s="604"/>
      <c r="G34" s="604"/>
      <c r="H34" s="60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4">
      <c r="A35" s="277"/>
      <c r="B35" s="127"/>
      <c r="C35" s="127"/>
      <c r="D35" s="12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4" s="32" customFormat="1" ht="17.25" customHeight="1">
      <c r="A36" s="2" t="s">
        <v>26</v>
      </c>
      <c r="B36" s="598" t="s">
        <v>425</v>
      </c>
      <c r="C36" s="599"/>
      <c r="D36" s="600"/>
      <c r="E36" s="606" t="s">
        <v>27</v>
      </c>
      <c r="F36" s="607"/>
      <c r="G36" s="607"/>
      <c r="H36" s="607"/>
      <c r="I36" s="607"/>
      <c r="J36" s="608"/>
      <c r="K36" s="597" t="s">
        <v>28</v>
      </c>
      <c r="L36" s="597"/>
      <c r="M36" s="597"/>
      <c r="N36" s="597"/>
      <c r="O36" s="597"/>
      <c r="P36" s="597"/>
      <c r="Q36" s="644"/>
      <c r="R36" s="644"/>
      <c r="S36" s="644"/>
      <c r="T36" s="644"/>
    </row>
    <row r="37" spans="1:24">
      <c r="A37" s="4"/>
      <c r="B37" s="601"/>
      <c r="C37" s="602"/>
      <c r="D37" s="603"/>
      <c r="E37" s="595" t="s">
        <v>442</v>
      </c>
      <c r="F37" s="596"/>
      <c r="G37" s="595" t="s">
        <v>443</v>
      </c>
      <c r="H37" s="596"/>
      <c r="I37" s="595" t="s">
        <v>444</v>
      </c>
      <c r="J37" s="596"/>
      <c r="K37" s="597" t="s">
        <v>442</v>
      </c>
      <c r="L37" s="597"/>
      <c r="M37" s="597" t="s">
        <v>443</v>
      </c>
      <c r="N37" s="597"/>
      <c r="O37" s="597" t="s">
        <v>444</v>
      </c>
      <c r="P37" s="597"/>
      <c r="Q37" s="12"/>
      <c r="R37" s="12"/>
      <c r="S37" s="12"/>
      <c r="T37" s="12"/>
    </row>
    <row r="38" spans="1:24">
      <c r="A38" s="70">
        <v>1</v>
      </c>
      <c r="B38" s="595"/>
      <c r="C38" s="605"/>
      <c r="D38" s="596"/>
      <c r="E38" s="595"/>
      <c r="F38" s="596"/>
      <c r="G38" s="595"/>
      <c r="H38" s="596"/>
      <c r="I38" s="595"/>
      <c r="J38" s="596"/>
      <c r="K38" s="597"/>
      <c r="L38" s="597"/>
      <c r="M38" s="597"/>
      <c r="N38" s="597"/>
      <c r="O38" s="597"/>
      <c r="P38" s="597"/>
      <c r="Q38" s="12"/>
      <c r="R38" s="12"/>
      <c r="S38" s="12"/>
      <c r="T38" s="12"/>
    </row>
    <row r="39" spans="1:24">
      <c r="A39" s="70">
        <v>2</v>
      </c>
      <c r="B39" s="595"/>
      <c r="C39" s="605"/>
      <c r="D39" s="596"/>
      <c r="E39" s="595"/>
      <c r="F39" s="596"/>
      <c r="G39" s="595"/>
      <c r="H39" s="596"/>
      <c r="I39" s="595" t="s">
        <v>839</v>
      </c>
      <c r="J39" s="596"/>
      <c r="K39" s="597"/>
      <c r="L39" s="597"/>
      <c r="M39" s="597"/>
      <c r="N39" s="597"/>
      <c r="O39" s="597"/>
      <c r="P39" s="597"/>
      <c r="Q39" s="12"/>
      <c r="R39" s="12"/>
      <c r="S39" s="12"/>
      <c r="T39" s="12"/>
    </row>
    <row r="40" spans="1:24">
      <c r="A40" s="70">
        <v>3</v>
      </c>
      <c r="B40" s="595"/>
      <c r="C40" s="605"/>
      <c r="D40" s="596"/>
      <c r="E40" s="595"/>
      <c r="F40" s="596"/>
      <c r="G40" s="595"/>
      <c r="H40" s="596"/>
      <c r="I40" s="595"/>
      <c r="J40" s="596"/>
      <c r="K40" s="597"/>
      <c r="L40" s="597"/>
      <c r="M40" s="597"/>
      <c r="N40" s="597"/>
      <c r="O40" s="597"/>
      <c r="P40" s="597"/>
      <c r="Q40" s="12"/>
      <c r="R40" s="12"/>
      <c r="S40" s="12"/>
      <c r="T40" s="12"/>
    </row>
    <row r="41" spans="1:24">
      <c r="A41" s="70">
        <v>4</v>
      </c>
      <c r="B41" s="606"/>
      <c r="C41" s="607"/>
      <c r="D41" s="608"/>
      <c r="E41" s="595"/>
      <c r="F41" s="596"/>
      <c r="G41" s="595"/>
      <c r="H41" s="596"/>
      <c r="I41" s="595"/>
      <c r="J41" s="596"/>
      <c r="K41" s="597"/>
      <c r="L41" s="597"/>
      <c r="M41" s="597"/>
      <c r="N41" s="597"/>
      <c r="O41" s="597"/>
      <c r="P41" s="597"/>
      <c r="Q41" s="12"/>
      <c r="R41" s="12"/>
      <c r="S41" s="12"/>
      <c r="T41" s="12"/>
    </row>
    <row r="44" spans="1:24" ht="13.9" customHeight="1">
      <c r="A44" s="594" t="s">
        <v>188</v>
      </c>
      <c r="B44" s="594"/>
      <c r="C44" s="594"/>
      <c r="D44" s="594"/>
      <c r="E44" s="594"/>
      <c r="F44" s="594"/>
      <c r="G44" s="594"/>
      <c r="H44" s="594"/>
      <c r="I44" s="594"/>
    </row>
    <row r="45" spans="1:24" ht="13.9" customHeight="1">
      <c r="A45" s="633" t="s">
        <v>59</v>
      </c>
      <c r="B45" s="633" t="s">
        <v>27</v>
      </c>
      <c r="C45" s="633"/>
      <c r="D45" s="633"/>
      <c r="E45" s="634" t="s">
        <v>28</v>
      </c>
      <c r="F45" s="634"/>
      <c r="G45" s="634"/>
      <c r="H45" s="635" t="s">
        <v>151</v>
      </c>
      <c r="I45"/>
    </row>
    <row r="46" spans="1:24" ht="15">
      <c r="A46" s="633"/>
      <c r="B46" s="50" t="s">
        <v>178</v>
      </c>
      <c r="C46" s="74" t="s">
        <v>104</v>
      </c>
      <c r="D46" s="50" t="s">
        <v>19</v>
      </c>
      <c r="E46" s="50" t="s">
        <v>178</v>
      </c>
      <c r="F46" s="74" t="s">
        <v>104</v>
      </c>
      <c r="G46" s="50" t="s">
        <v>19</v>
      </c>
      <c r="H46" s="636"/>
      <c r="I46"/>
      <c r="W46" s="346"/>
      <c r="X46" s="346"/>
    </row>
    <row r="47" spans="1:24" ht="15">
      <c r="A47" s="31" t="s">
        <v>527</v>
      </c>
      <c r="B47" s="347">
        <v>2.48</v>
      </c>
      <c r="C47" s="347">
        <v>1.65</v>
      </c>
      <c r="D47" s="419">
        <v>4.13</v>
      </c>
      <c r="E47" s="348">
        <v>3.71</v>
      </c>
      <c r="F47" s="347">
        <v>2.4700000000000002</v>
      </c>
      <c r="G47" s="349">
        <v>6.18</v>
      </c>
      <c r="H47" s="53"/>
      <c r="I47"/>
      <c r="V47" s="346"/>
      <c r="W47" s="346"/>
      <c r="X47" s="346"/>
    </row>
    <row r="48" spans="1:24" ht="15">
      <c r="A48" s="31" t="s">
        <v>841</v>
      </c>
      <c r="B48" s="347">
        <v>2.66</v>
      </c>
      <c r="C48" s="347">
        <v>1.78</v>
      </c>
      <c r="D48" s="419">
        <v>4.4400000000000004</v>
      </c>
      <c r="E48" s="348">
        <v>3.99</v>
      </c>
      <c r="F48" s="347">
        <v>2.66</v>
      </c>
      <c r="G48" s="349">
        <v>6.64</v>
      </c>
      <c r="H48" s="53" t="s">
        <v>179</v>
      </c>
      <c r="I48"/>
      <c r="V48" s="346"/>
      <c r="W48" s="346"/>
      <c r="X48" s="346"/>
    </row>
    <row r="49" spans="1:20" ht="15" customHeight="1">
      <c r="A49" s="647" t="s">
        <v>239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</row>
    <row r="50" spans="1:20" ht="15">
      <c r="A50" s="125"/>
      <c r="B50" s="275"/>
      <c r="C50" s="275"/>
      <c r="D50" s="13"/>
      <c r="E50" s="13"/>
      <c r="F50" s="276"/>
      <c r="G50" s="276"/>
      <c r="H50" s="276"/>
      <c r="I50"/>
    </row>
    <row r="51" spans="1:20" ht="15">
      <c r="A51" s="32"/>
      <c r="B51" s="278"/>
      <c r="C51" s="278"/>
      <c r="D51" s="251"/>
      <c r="E51" s="251"/>
      <c r="F51" s="276"/>
      <c r="G51" s="276"/>
      <c r="H51" s="276"/>
      <c r="I51"/>
    </row>
    <row r="54" spans="1:20" s="16" customFormat="1" ht="12.75" customHeight="1">
      <c r="A54" s="15" t="s">
        <v>12</v>
      </c>
      <c r="B54" s="15"/>
      <c r="C54" s="15"/>
      <c r="D54" s="15"/>
      <c r="E54" s="15"/>
      <c r="F54" s="15"/>
      <c r="G54" s="15"/>
      <c r="I54" s="15"/>
      <c r="O54" s="645" t="s">
        <v>13</v>
      </c>
      <c r="P54" s="645"/>
      <c r="Q54" s="646"/>
    </row>
    <row r="55" spans="1:20" s="16" customFormat="1" ht="12.75" customHeight="1">
      <c r="A55" s="645" t="s">
        <v>14</v>
      </c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  <c r="Q55" s="645"/>
    </row>
    <row r="56" spans="1:20" s="16" customFormat="1" ht="13.15" customHeight="1">
      <c r="A56" s="643" t="s">
        <v>93</v>
      </c>
      <c r="B56" s="643"/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3"/>
      <c r="S56" s="643"/>
    </row>
    <row r="57" spans="1:20" ht="12.75" customHeight="1">
      <c r="N57" s="630" t="s">
        <v>85</v>
      </c>
      <c r="O57" s="630"/>
      <c r="P57" s="630"/>
      <c r="Q57" s="630"/>
    </row>
  </sheetData>
  <mergeCells count="183">
    <mergeCell ref="N57:Q57"/>
    <mergeCell ref="A56:S56"/>
    <mergeCell ref="S30:T30"/>
    <mergeCell ref="Q29:R29"/>
    <mergeCell ref="S29:T29"/>
    <mergeCell ref="M29:N29"/>
    <mergeCell ref="O29:P29"/>
    <mergeCell ref="M30:N30"/>
    <mergeCell ref="O30:P30"/>
    <mergeCell ref="K32:L32"/>
    <mergeCell ref="E31:F31"/>
    <mergeCell ref="K30:L30"/>
    <mergeCell ref="G31:H31"/>
    <mergeCell ref="I32:J32"/>
    <mergeCell ref="S36:T36"/>
    <mergeCell ref="I37:J37"/>
    <mergeCell ref="I38:J38"/>
    <mergeCell ref="I39:J39"/>
    <mergeCell ref="Q36:R36"/>
    <mergeCell ref="I31:J31"/>
    <mergeCell ref="O54:Q54"/>
    <mergeCell ref="A55:Q55"/>
    <mergeCell ref="A45:A46"/>
    <mergeCell ref="A49:T49"/>
    <mergeCell ref="D10:E10"/>
    <mergeCell ref="F10:G10"/>
    <mergeCell ref="H10:I10"/>
    <mergeCell ref="B10:C10"/>
    <mergeCell ref="B24:D24"/>
    <mergeCell ref="B25:D25"/>
    <mergeCell ref="E24:F24"/>
    <mergeCell ref="K24:L24"/>
    <mergeCell ref="M22:T22"/>
    <mergeCell ref="B22:D23"/>
    <mergeCell ref="E22:L22"/>
    <mergeCell ref="Q23:R23"/>
    <mergeCell ref="J13:K13"/>
    <mergeCell ref="J11:K11"/>
    <mergeCell ref="F11:G11"/>
    <mergeCell ref="H11:I11"/>
    <mergeCell ref="G23:H23"/>
    <mergeCell ref="A18:B18"/>
    <mergeCell ref="J10:K10"/>
    <mergeCell ref="C18:D18"/>
    <mergeCell ref="B11:C11"/>
    <mergeCell ref="M24:N24"/>
    <mergeCell ref="O24:P24"/>
    <mergeCell ref="K25:L25"/>
    <mergeCell ref="B45:D45"/>
    <mergeCell ref="E45:G45"/>
    <mergeCell ref="E26:F26"/>
    <mergeCell ref="G26:H26"/>
    <mergeCell ref="B30:D30"/>
    <mergeCell ref="B32:D32"/>
    <mergeCell ref="E32:F32"/>
    <mergeCell ref="G32:H32"/>
    <mergeCell ref="B28:D28"/>
    <mergeCell ref="E28:F28"/>
    <mergeCell ref="G28:H28"/>
    <mergeCell ref="E39:F39"/>
    <mergeCell ref="E40:F40"/>
    <mergeCell ref="E41:F41"/>
    <mergeCell ref="E36:J36"/>
    <mergeCell ref="G39:H39"/>
    <mergeCell ref="B38:D38"/>
    <mergeCell ref="G37:H37"/>
    <mergeCell ref="G38:H38"/>
    <mergeCell ref="E30:F30"/>
    <mergeCell ref="G30:H30"/>
    <mergeCell ref="B39:D39"/>
    <mergeCell ref="H45:H46"/>
    <mergeCell ref="B31:D31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I23:J23"/>
    <mergeCell ref="Q28:R28"/>
    <mergeCell ref="O23:P23"/>
    <mergeCell ref="I28:J28"/>
    <mergeCell ref="E25:F25"/>
    <mergeCell ref="K28:L28"/>
    <mergeCell ref="O25:P25"/>
    <mergeCell ref="M28:N28"/>
    <mergeCell ref="Q27:R27"/>
    <mergeCell ref="E23:F23"/>
    <mergeCell ref="G24:H24"/>
    <mergeCell ref="I24:J24"/>
    <mergeCell ref="E27:F27"/>
    <mergeCell ref="G27:H27"/>
    <mergeCell ref="G25:H25"/>
    <mergeCell ref="M27:N27"/>
    <mergeCell ref="I25:J25"/>
    <mergeCell ref="M25:N25"/>
    <mergeCell ref="Q26:R26"/>
    <mergeCell ref="D11:E11"/>
    <mergeCell ref="B13:C13"/>
    <mergeCell ref="B26:D26"/>
    <mergeCell ref="I26:J26"/>
    <mergeCell ref="B27:D27"/>
    <mergeCell ref="B29:D29"/>
    <mergeCell ref="E29:F29"/>
    <mergeCell ref="G29:H29"/>
    <mergeCell ref="A21:S21"/>
    <mergeCell ref="I29:J29"/>
    <mergeCell ref="J12:K12"/>
    <mergeCell ref="D13:E13"/>
    <mergeCell ref="A22:A23"/>
    <mergeCell ref="F13:G13"/>
    <mergeCell ref="B12:C12"/>
    <mergeCell ref="H13:I13"/>
    <mergeCell ref="H12:I12"/>
    <mergeCell ref="A15:G15"/>
    <mergeCell ref="C16:D16"/>
    <mergeCell ref="A16:B16"/>
    <mergeCell ref="A17:B17"/>
    <mergeCell ref="D12:E12"/>
    <mergeCell ref="F12:G12"/>
    <mergeCell ref="C17:D17"/>
    <mergeCell ref="S25:T25"/>
    <mergeCell ref="O27:P27"/>
    <mergeCell ref="S27:T27"/>
    <mergeCell ref="Q24:R24"/>
    <mergeCell ref="I30:J30"/>
    <mergeCell ref="K29:L29"/>
    <mergeCell ref="S24:T24"/>
    <mergeCell ref="M26:N26"/>
    <mergeCell ref="I27:J27"/>
    <mergeCell ref="K27:L27"/>
    <mergeCell ref="S26:T26"/>
    <mergeCell ref="Q25:R25"/>
    <mergeCell ref="Q30:R30"/>
    <mergeCell ref="B34:H34"/>
    <mergeCell ref="K40:L40"/>
    <mergeCell ref="B40:D40"/>
    <mergeCell ref="B41:D41"/>
    <mergeCell ref="I40:J40"/>
    <mergeCell ref="I41:J41"/>
    <mergeCell ref="G41:H41"/>
    <mergeCell ref="M40:N40"/>
    <mergeCell ref="S23:T23"/>
    <mergeCell ref="M23:N23"/>
    <mergeCell ref="K23:L23"/>
    <mergeCell ref="O26:P26"/>
    <mergeCell ref="K26:L26"/>
    <mergeCell ref="S32:T32"/>
    <mergeCell ref="M31:N31"/>
    <mergeCell ref="Q31:R31"/>
    <mergeCell ref="S31:T31"/>
    <mergeCell ref="O31:P31"/>
    <mergeCell ref="S28:T28"/>
    <mergeCell ref="O28:P28"/>
    <mergeCell ref="K31:L31"/>
    <mergeCell ref="M32:N32"/>
    <mergeCell ref="O32:P32"/>
    <mergeCell ref="Q32:R32"/>
    <mergeCell ref="A44:I44"/>
    <mergeCell ref="G40:H40"/>
    <mergeCell ref="M37:N37"/>
    <mergeCell ref="K41:L41"/>
    <mergeCell ref="O37:P37"/>
    <mergeCell ref="K38:L38"/>
    <mergeCell ref="M41:N41"/>
    <mergeCell ref="O41:P41"/>
    <mergeCell ref="K37:L37"/>
    <mergeCell ref="E37:F37"/>
    <mergeCell ref="E38:F38"/>
    <mergeCell ref="B36:D37"/>
    <mergeCell ref="K36:P36"/>
    <mergeCell ref="O40:P40"/>
    <mergeCell ref="K39:L39"/>
    <mergeCell ref="M39:N39"/>
    <mergeCell ref="O39:P39"/>
    <mergeCell ref="M38:N38"/>
    <mergeCell ref="O38:P3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7"/>
  <sheetViews>
    <sheetView topLeftCell="A3" zoomScaleSheetLayoutView="90" workbookViewId="0">
      <selection activeCell="E10" sqref="E10"/>
    </sheetView>
  </sheetViews>
  <sheetFormatPr defaultRowHeight="12.75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631"/>
      <c r="E1" s="631"/>
      <c r="H1" s="44"/>
      <c r="J1" s="709" t="s">
        <v>493</v>
      </c>
      <c r="K1" s="709"/>
    </row>
    <row r="2" spans="1:19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9" ht="18">
      <c r="A3" s="738" t="s">
        <v>668</v>
      </c>
      <c r="B3" s="738"/>
      <c r="C3" s="738"/>
      <c r="D3" s="738"/>
      <c r="E3" s="738"/>
      <c r="F3" s="738"/>
      <c r="G3" s="738"/>
      <c r="H3" s="738"/>
      <c r="I3" s="738"/>
      <c r="J3" s="738"/>
    </row>
    <row r="4" spans="1:19" ht="10.5" customHeight="1"/>
    <row r="5" spans="1:19" s="16" customFormat="1" ht="15.75" customHeight="1">
      <c r="A5" s="901" t="s">
        <v>503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</row>
    <row r="6" spans="1:19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6" customFormat="1">
      <c r="A7" s="630" t="s">
        <v>893</v>
      </c>
      <c r="B7" s="630"/>
      <c r="I7" s="799" t="s">
        <v>904</v>
      </c>
      <c r="J7" s="799"/>
      <c r="K7" s="799"/>
    </row>
    <row r="8" spans="1:19" s="14" customFormat="1" ht="15.75" hidden="1">
      <c r="C8" s="714" t="s">
        <v>16</v>
      </c>
      <c r="D8" s="714"/>
      <c r="E8" s="714"/>
      <c r="F8" s="714"/>
      <c r="G8" s="714"/>
      <c r="H8" s="714"/>
      <c r="I8" s="714"/>
      <c r="J8" s="714"/>
    </row>
    <row r="9" spans="1:19" ht="31.5" customHeight="1">
      <c r="A9" s="707" t="s">
        <v>26</v>
      </c>
      <c r="B9" s="707" t="s">
        <v>38</v>
      </c>
      <c r="C9" s="606" t="s">
        <v>782</v>
      </c>
      <c r="D9" s="608"/>
      <c r="E9" s="606" t="s">
        <v>492</v>
      </c>
      <c r="F9" s="608"/>
      <c r="G9" s="606" t="s">
        <v>40</v>
      </c>
      <c r="H9" s="608"/>
      <c r="I9" s="609" t="s">
        <v>108</v>
      </c>
      <c r="J9" s="609"/>
      <c r="K9" s="707" t="s">
        <v>531</v>
      </c>
      <c r="R9" s="9"/>
      <c r="S9" s="13"/>
    </row>
    <row r="10" spans="1:19" s="15" customFormat="1" ht="46.5" customHeight="1">
      <c r="A10" s="708"/>
      <c r="B10" s="708"/>
      <c r="C10" s="497" t="s">
        <v>969</v>
      </c>
      <c r="D10" s="5" t="s">
        <v>107</v>
      </c>
      <c r="E10" s="497" t="s">
        <v>969</v>
      </c>
      <c r="F10" s="5" t="s">
        <v>107</v>
      </c>
      <c r="G10" s="5" t="s">
        <v>41</v>
      </c>
      <c r="H10" s="5" t="s">
        <v>107</v>
      </c>
      <c r="I10" s="5" t="s">
        <v>141</v>
      </c>
      <c r="J10" s="5" t="s">
        <v>142</v>
      </c>
      <c r="K10" s="708"/>
    </row>
    <row r="11" spans="1:19">
      <c r="A11" s="295">
        <v>1</v>
      </c>
      <c r="B11" s="295">
        <v>2</v>
      </c>
      <c r="C11" s="295">
        <v>3</v>
      </c>
      <c r="D11" s="295">
        <v>4</v>
      </c>
      <c r="E11" s="295">
        <v>5</v>
      </c>
      <c r="F11" s="295">
        <v>6</v>
      </c>
      <c r="G11" s="295">
        <v>7</v>
      </c>
      <c r="H11" s="295">
        <v>8</v>
      </c>
      <c r="I11" s="295">
        <v>9</v>
      </c>
      <c r="J11" s="295">
        <v>10</v>
      </c>
      <c r="K11" s="295">
        <v>11</v>
      </c>
    </row>
    <row r="12" spans="1:19" ht="13.15" customHeight="1">
      <c r="A12" s="8">
        <v>1</v>
      </c>
      <c r="B12" s="31" t="s">
        <v>831</v>
      </c>
      <c r="C12" s="496">
        <v>1204</v>
      </c>
      <c r="D12" s="496">
        <v>34.06</v>
      </c>
      <c r="E12" s="496">
        <v>1204</v>
      </c>
      <c r="F12" s="496">
        <v>34.06</v>
      </c>
      <c r="G12" s="430">
        <v>0</v>
      </c>
      <c r="H12" s="430">
        <v>0</v>
      </c>
      <c r="I12" s="789" t="s">
        <v>965</v>
      </c>
      <c r="J12" s="790"/>
      <c r="K12" s="791"/>
    </row>
    <row r="13" spans="1:19" ht="13.15" customHeight="1">
      <c r="A13" s="8">
        <v>2</v>
      </c>
      <c r="B13" s="31" t="s">
        <v>832</v>
      </c>
      <c r="C13" s="496">
        <v>788</v>
      </c>
      <c r="D13" s="496">
        <v>22.29</v>
      </c>
      <c r="E13" s="496">
        <v>788</v>
      </c>
      <c r="F13" s="496">
        <v>22.29</v>
      </c>
      <c r="G13" s="430">
        <v>0</v>
      </c>
      <c r="H13" s="430">
        <v>0</v>
      </c>
      <c r="I13" s="792"/>
      <c r="J13" s="793"/>
      <c r="K13" s="794"/>
    </row>
    <row r="14" spans="1:19" ht="13.15" customHeight="1">
      <c r="A14" s="8">
        <v>3</v>
      </c>
      <c r="B14" s="31" t="s">
        <v>833</v>
      </c>
      <c r="C14" s="496">
        <v>613</v>
      </c>
      <c r="D14" s="496">
        <v>17.34</v>
      </c>
      <c r="E14" s="496">
        <v>613</v>
      </c>
      <c r="F14" s="496">
        <v>17.34</v>
      </c>
      <c r="G14" s="430">
        <v>0</v>
      </c>
      <c r="H14" s="430">
        <v>0</v>
      </c>
      <c r="I14" s="792"/>
      <c r="J14" s="793"/>
      <c r="K14" s="794"/>
    </row>
    <row r="15" spans="1:19" ht="13.15" customHeight="1">
      <c r="A15" s="8">
        <v>4</v>
      </c>
      <c r="B15" s="31" t="s">
        <v>834</v>
      </c>
      <c r="C15" s="496">
        <v>401</v>
      </c>
      <c r="D15" s="496">
        <v>11.34</v>
      </c>
      <c r="E15" s="496">
        <v>401</v>
      </c>
      <c r="F15" s="496">
        <v>11.34</v>
      </c>
      <c r="G15" s="430">
        <v>0</v>
      </c>
      <c r="H15" s="430">
        <v>0</v>
      </c>
      <c r="I15" s="792"/>
      <c r="J15" s="793"/>
      <c r="K15" s="794"/>
    </row>
    <row r="16" spans="1:19" ht="13.15" customHeight="1">
      <c r="A16" s="8">
        <v>5</v>
      </c>
      <c r="B16" s="31" t="s">
        <v>835</v>
      </c>
      <c r="C16" s="496">
        <v>53</v>
      </c>
      <c r="D16" s="496">
        <v>1.5</v>
      </c>
      <c r="E16" s="496">
        <v>53</v>
      </c>
      <c r="F16" s="496">
        <v>1.5</v>
      </c>
      <c r="G16" s="430">
        <v>0</v>
      </c>
      <c r="H16" s="430">
        <v>0</v>
      </c>
      <c r="I16" s="792"/>
      <c r="J16" s="793"/>
      <c r="K16" s="794"/>
    </row>
    <row r="17" spans="1:16" ht="13.15" customHeight="1">
      <c r="A17" s="8">
        <v>6</v>
      </c>
      <c r="B17" s="31" t="s">
        <v>836</v>
      </c>
      <c r="C17" s="496">
        <v>6</v>
      </c>
      <c r="D17" s="496">
        <v>0.17</v>
      </c>
      <c r="E17" s="496">
        <v>6</v>
      </c>
      <c r="F17" s="496">
        <v>0.17</v>
      </c>
      <c r="G17" s="430">
        <v>0</v>
      </c>
      <c r="H17" s="430">
        <v>0</v>
      </c>
      <c r="I17" s="792"/>
      <c r="J17" s="793"/>
      <c r="K17" s="794"/>
    </row>
    <row r="18" spans="1:16" ht="13.15" customHeight="1">
      <c r="A18" s="8">
        <v>7</v>
      </c>
      <c r="B18" s="31" t="s">
        <v>19</v>
      </c>
      <c r="C18" s="496">
        <f>SUM(C12:C17)</f>
        <v>3065</v>
      </c>
      <c r="D18" s="496">
        <f>SUM(D12:D17)</f>
        <v>86.7</v>
      </c>
      <c r="E18" s="496">
        <f>SUM(E12:E17)</f>
        <v>3065</v>
      </c>
      <c r="F18" s="496">
        <f>SUM(F12:F17)</f>
        <v>86.7</v>
      </c>
      <c r="G18" s="430">
        <v>0</v>
      </c>
      <c r="H18" s="430">
        <v>0</v>
      </c>
      <c r="I18" s="795"/>
      <c r="J18" s="796"/>
      <c r="K18" s="797"/>
    </row>
    <row r="19" spans="1:16" s="13" customFormat="1"/>
    <row r="20" spans="1:16" s="13" customFormat="1">
      <c r="A20" s="11" t="s">
        <v>42</v>
      </c>
    </row>
    <row r="21" spans="1:16" ht="15.75" customHeight="1">
      <c r="C21" s="648"/>
      <c r="D21" s="648"/>
      <c r="E21" s="648"/>
      <c r="F21" s="648"/>
    </row>
    <row r="22" spans="1:16" s="16" customFormat="1" ht="13.9" customHeight="1">
      <c r="B22" s="88"/>
      <c r="C22" s="88"/>
      <c r="D22" s="88"/>
      <c r="E22" s="88"/>
      <c r="F22" s="88"/>
      <c r="G22" s="88"/>
      <c r="H22" s="88"/>
      <c r="I22" s="643" t="s">
        <v>13</v>
      </c>
      <c r="J22" s="643"/>
      <c r="K22" s="88"/>
      <c r="L22" s="88"/>
      <c r="M22" s="88"/>
      <c r="N22" s="88"/>
      <c r="O22" s="88"/>
      <c r="P22" s="88"/>
    </row>
    <row r="23" spans="1:16" s="16" customFormat="1" ht="13.15" customHeight="1">
      <c r="A23" s="645" t="s">
        <v>14</v>
      </c>
      <c r="B23" s="645"/>
      <c r="C23" s="645"/>
      <c r="D23" s="645"/>
      <c r="E23" s="645"/>
      <c r="F23" s="645"/>
      <c r="G23" s="645"/>
      <c r="H23" s="645"/>
      <c r="I23" s="645"/>
      <c r="J23" s="645"/>
      <c r="K23" s="88"/>
      <c r="L23" s="88"/>
      <c r="M23" s="88"/>
      <c r="N23" s="88"/>
      <c r="O23" s="88"/>
      <c r="P23" s="88"/>
    </row>
    <row r="24" spans="1:16" s="16" customFormat="1" ht="13.15" customHeight="1">
      <c r="A24" s="645" t="s">
        <v>20</v>
      </c>
      <c r="B24" s="645"/>
      <c r="C24" s="645"/>
      <c r="D24" s="645"/>
      <c r="E24" s="645"/>
      <c r="F24" s="645"/>
      <c r="G24" s="645"/>
      <c r="H24" s="645"/>
      <c r="I24" s="645"/>
      <c r="J24" s="645"/>
      <c r="K24" s="88"/>
      <c r="L24" s="88"/>
      <c r="M24" s="88"/>
      <c r="N24" s="88"/>
      <c r="O24" s="88"/>
      <c r="P24" s="88"/>
    </row>
    <row r="25" spans="1:16" s="16" customFormat="1">
      <c r="A25" s="15" t="s">
        <v>23</v>
      </c>
      <c r="B25" s="15"/>
      <c r="C25" s="15"/>
      <c r="D25" s="15"/>
      <c r="E25" s="15"/>
      <c r="F25" s="15"/>
      <c r="H25" s="631" t="s">
        <v>24</v>
      </c>
      <c r="I25" s="631"/>
    </row>
    <row r="26" spans="1:16" s="16" customFormat="1">
      <c r="A26" s="15"/>
    </row>
    <row r="27" spans="1:16">
      <c r="A27" s="710"/>
      <c r="B27" s="710"/>
      <c r="C27" s="710"/>
      <c r="D27" s="710"/>
      <c r="E27" s="710"/>
      <c r="F27" s="710"/>
      <c r="G27" s="710"/>
      <c r="H27" s="710"/>
      <c r="I27" s="710"/>
      <c r="J27" s="710"/>
    </row>
  </sheetData>
  <mergeCells count="22">
    <mergeCell ref="A27:J27"/>
    <mergeCell ref="K9:K10"/>
    <mergeCell ref="C21:F21"/>
    <mergeCell ref="I22:J22"/>
    <mergeCell ref="A23:J23"/>
    <mergeCell ref="A24:J24"/>
    <mergeCell ref="H25:I25"/>
    <mergeCell ref="I12:K18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3"/>
  <sheetViews>
    <sheetView zoomScaleSheetLayoutView="100" workbookViewId="0">
      <selection activeCell="A18" sqref="A18:XFD18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301" customWidth="1"/>
    <col min="5" max="8" width="18.42578125" style="301" customWidth="1"/>
  </cols>
  <sheetData>
    <row r="1" spans="1:15">
      <c r="H1" s="305" t="s">
        <v>533</v>
      </c>
    </row>
    <row r="2" spans="1:15" ht="18">
      <c r="A2" s="722" t="s">
        <v>0</v>
      </c>
      <c r="B2" s="722"/>
      <c r="C2" s="722"/>
      <c r="D2" s="722"/>
      <c r="E2" s="722"/>
      <c r="F2" s="722"/>
      <c r="G2" s="722"/>
      <c r="H2" s="722"/>
      <c r="I2" s="243"/>
      <c r="J2" s="243"/>
      <c r="K2" s="243"/>
      <c r="L2" s="243"/>
      <c r="M2" s="243"/>
      <c r="N2" s="243"/>
      <c r="O2" s="243"/>
    </row>
    <row r="3" spans="1:15" ht="21">
      <c r="A3" s="723" t="s">
        <v>709</v>
      </c>
      <c r="B3" s="723"/>
      <c r="C3" s="723"/>
      <c r="D3" s="723"/>
      <c r="E3" s="723"/>
      <c r="F3" s="723"/>
      <c r="G3" s="723"/>
      <c r="H3" s="723"/>
      <c r="I3" s="244"/>
      <c r="J3" s="244"/>
      <c r="K3" s="244"/>
      <c r="L3" s="244"/>
      <c r="M3" s="244"/>
      <c r="N3" s="244"/>
      <c r="O3" s="244"/>
    </row>
    <row r="4" spans="1:15" ht="15">
      <c r="A4" s="212"/>
      <c r="B4" s="212"/>
      <c r="C4" s="212"/>
      <c r="D4" s="298"/>
      <c r="E4" s="298"/>
      <c r="F4" s="298"/>
      <c r="G4" s="298"/>
      <c r="H4" s="298"/>
      <c r="I4" s="212"/>
      <c r="J4" s="212"/>
      <c r="K4" s="212"/>
      <c r="L4" s="212"/>
      <c r="M4" s="212"/>
      <c r="N4" s="212"/>
      <c r="O4" s="212"/>
    </row>
    <row r="5" spans="1:15" ht="18">
      <c r="A5" s="722" t="s">
        <v>532</v>
      </c>
      <c r="B5" s="722"/>
      <c r="C5" s="722"/>
      <c r="D5" s="722"/>
      <c r="E5" s="722"/>
      <c r="F5" s="722"/>
      <c r="G5" s="722"/>
      <c r="H5" s="722"/>
      <c r="I5" s="243"/>
      <c r="J5" s="243"/>
      <c r="K5" s="243"/>
      <c r="L5" s="243"/>
      <c r="M5" s="243"/>
      <c r="N5" s="243"/>
      <c r="O5" s="243"/>
    </row>
    <row r="6" spans="1:15" ht="15">
      <c r="A6" s="213" t="s">
        <v>893</v>
      </c>
      <c r="B6" s="213"/>
      <c r="C6" s="212"/>
      <c r="D6" s="298"/>
      <c r="E6" s="298"/>
      <c r="F6" s="904" t="s">
        <v>897</v>
      </c>
      <c r="G6" s="904"/>
      <c r="H6" s="904"/>
      <c r="I6" s="212"/>
      <c r="J6" s="212"/>
      <c r="K6" s="212"/>
      <c r="L6" s="245"/>
      <c r="M6" s="245"/>
      <c r="N6" s="902"/>
      <c r="O6" s="902"/>
    </row>
    <row r="7" spans="1:15" ht="31.5" customHeight="1">
      <c r="A7" s="836" t="s">
        <v>2</v>
      </c>
      <c r="B7" s="836" t="s">
        <v>3</v>
      </c>
      <c r="C7" s="903" t="s">
        <v>404</v>
      </c>
      <c r="D7" s="906" t="s">
        <v>509</v>
      </c>
      <c r="E7" s="907"/>
      <c r="F7" s="907"/>
      <c r="G7" s="907"/>
      <c r="H7" s="908"/>
    </row>
    <row r="8" spans="1:15" ht="34.5" customHeight="1">
      <c r="A8" s="836"/>
      <c r="B8" s="836"/>
      <c r="C8" s="903"/>
      <c r="D8" s="299" t="s">
        <v>510</v>
      </c>
      <c r="E8" s="299" t="s">
        <v>511</v>
      </c>
      <c r="F8" s="299" t="s">
        <v>512</v>
      </c>
      <c r="G8" s="299" t="s">
        <v>735</v>
      </c>
      <c r="H8" s="299" t="s">
        <v>48</v>
      </c>
    </row>
    <row r="9" spans="1:15" ht="15">
      <c r="A9" s="246">
        <v>1</v>
      </c>
      <c r="B9" s="246">
        <v>2</v>
      </c>
      <c r="C9" s="246">
        <v>3</v>
      </c>
      <c r="D9" s="318">
        <v>4</v>
      </c>
      <c r="E9" s="318">
        <v>5</v>
      </c>
      <c r="F9" s="318">
        <v>6</v>
      </c>
      <c r="G9" s="318">
        <v>7</v>
      </c>
      <c r="H9" s="318">
        <v>8</v>
      </c>
    </row>
    <row r="10" spans="1:15">
      <c r="A10" s="9">
        <v>1</v>
      </c>
      <c r="B10" s="31" t="s">
        <v>831</v>
      </c>
      <c r="C10" s="9">
        <v>1202</v>
      </c>
      <c r="D10" s="909" t="s">
        <v>966</v>
      </c>
      <c r="E10" s="910"/>
      <c r="F10" s="910"/>
      <c r="G10" s="910"/>
      <c r="H10" s="911"/>
    </row>
    <row r="11" spans="1:15">
      <c r="A11" s="9">
        <v>2</v>
      </c>
      <c r="B11" s="31" t="s">
        <v>832</v>
      </c>
      <c r="C11" s="9">
        <v>738</v>
      </c>
      <c r="D11" s="912"/>
      <c r="E11" s="913"/>
      <c r="F11" s="913"/>
      <c r="G11" s="913"/>
      <c r="H11" s="914"/>
    </row>
    <row r="12" spans="1:15">
      <c r="A12" s="9">
        <v>3</v>
      </c>
      <c r="B12" s="31" t="s">
        <v>833</v>
      </c>
      <c r="C12" s="9">
        <v>605</v>
      </c>
      <c r="D12" s="912"/>
      <c r="E12" s="913"/>
      <c r="F12" s="913"/>
      <c r="G12" s="913"/>
      <c r="H12" s="914"/>
    </row>
    <row r="13" spans="1:15">
      <c r="A13" s="9">
        <v>4</v>
      </c>
      <c r="B13" s="31" t="s">
        <v>834</v>
      </c>
      <c r="C13" s="9">
        <v>377</v>
      </c>
      <c r="D13" s="912"/>
      <c r="E13" s="913"/>
      <c r="F13" s="913"/>
      <c r="G13" s="913"/>
      <c r="H13" s="914"/>
    </row>
    <row r="14" spans="1:15">
      <c r="A14" s="9">
        <v>5</v>
      </c>
      <c r="B14" s="31" t="s">
        <v>835</v>
      </c>
      <c r="C14" s="9">
        <v>45</v>
      </c>
      <c r="D14" s="912"/>
      <c r="E14" s="913"/>
      <c r="F14" s="913"/>
      <c r="G14" s="913"/>
      <c r="H14" s="914"/>
    </row>
    <row r="15" spans="1:15">
      <c r="A15" s="9">
        <v>6</v>
      </c>
      <c r="B15" s="31" t="s">
        <v>836</v>
      </c>
      <c r="C15" s="9">
        <v>6</v>
      </c>
      <c r="D15" s="912"/>
      <c r="E15" s="913"/>
      <c r="F15" s="913"/>
      <c r="G15" s="913"/>
      <c r="H15" s="914"/>
    </row>
    <row r="16" spans="1:15">
      <c r="A16" s="9"/>
      <c r="B16" s="31" t="s">
        <v>19</v>
      </c>
      <c r="C16" s="31">
        <f>SUM(C10:C15)</f>
        <v>2973</v>
      </c>
      <c r="D16" s="915"/>
      <c r="E16" s="916"/>
      <c r="F16" s="916"/>
      <c r="G16" s="916"/>
      <c r="H16" s="917"/>
    </row>
    <row r="17" spans="1:9" ht="15" customHeight="1">
      <c r="A17" s="218"/>
      <c r="B17" s="218"/>
      <c r="C17" s="218"/>
      <c r="D17" s="219"/>
      <c r="E17" s="219"/>
      <c r="F17" s="219"/>
      <c r="G17" s="313"/>
      <c r="H17" s="219"/>
    </row>
    <row r="18" spans="1:9" ht="15" customHeight="1">
      <c r="A18" s="218"/>
      <c r="B18" s="218"/>
      <c r="C18" s="218"/>
      <c r="D18" s="500"/>
      <c r="E18" s="500"/>
      <c r="F18" s="500"/>
      <c r="G18" s="500"/>
      <c r="H18" s="500"/>
    </row>
    <row r="19" spans="1:9" ht="15" customHeight="1">
      <c r="A19" s="218"/>
      <c r="B19" s="218"/>
      <c r="C19" s="218"/>
      <c r="D19" s="219"/>
      <c r="E19" s="219"/>
      <c r="F19" s="219"/>
      <c r="G19" s="313"/>
      <c r="H19" s="219"/>
    </row>
    <row r="20" spans="1:9" ht="15" customHeight="1">
      <c r="A20" s="218"/>
      <c r="B20" s="218"/>
      <c r="C20" s="218"/>
      <c r="D20" s="826" t="s">
        <v>13</v>
      </c>
      <c r="E20" s="826"/>
      <c r="F20" s="826"/>
      <c r="G20" s="826"/>
      <c r="H20" s="826"/>
      <c r="I20" s="826"/>
    </row>
    <row r="21" spans="1:9">
      <c r="A21" s="218" t="s">
        <v>12</v>
      </c>
      <c r="C21" s="218"/>
      <c r="D21" s="826" t="s">
        <v>14</v>
      </c>
      <c r="E21" s="826"/>
      <c r="F21" s="826"/>
      <c r="G21" s="826"/>
      <c r="H21" s="826"/>
      <c r="I21" s="826"/>
    </row>
    <row r="22" spans="1:9">
      <c r="D22" s="826" t="s">
        <v>88</v>
      </c>
      <c r="E22" s="826"/>
      <c r="F22" s="826"/>
      <c r="G22" s="826"/>
      <c r="H22" s="826"/>
      <c r="I22" s="826"/>
    </row>
    <row r="23" spans="1:9">
      <c r="D23" s="905" t="s">
        <v>85</v>
      </c>
      <c r="E23" s="905"/>
      <c r="F23" s="905"/>
      <c r="G23" s="905"/>
      <c r="H23" s="905"/>
      <c r="I23" s="218"/>
    </row>
  </sheetData>
  <mergeCells count="14">
    <mergeCell ref="D20:I20"/>
    <mergeCell ref="D21:I21"/>
    <mergeCell ref="D22:I22"/>
    <mergeCell ref="D23:H23"/>
    <mergeCell ref="A2:H2"/>
    <mergeCell ref="A3:H3"/>
    <mergeCell ref="A5:H5"/>
    <mergeCell ref="D7:H7"/>
    <mergeCell ref="D10:H16"/>
    <mergeCell ref="N6:O6"/>
    <mergeCell ref="A7:A8"/>
    <mergeCell ref="B7:B8"/>
    <mergeCell ref="C7:C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1"/>
  <sheetViews>
    <sheetView zoomScaleSheetLayoutView="90" workbookViewId="0">
      <selection activeCell="L5" sqref="L5"/>
    </sheetView>
  </sheetViews>
  <sheetFormatPr defaultRowHeight="12.75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301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>
      <c r="A1" s="722" t="s">
        <v>0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N1" s="252" t="s">
        <v>535</v>
      </c>
    </row>
    <row r="2" spans="1:14" ht="21">
      <c r="A2" s="723" t="s">
        <v>668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</row>
    <row r="3" spans="1:14" ht="15">
      <c r="A3" s="212"/>
      <c r="B3" s="212"/>
      <c r="C3" s="212"/>
      <c r="D3" s="212"/>
      <c r="E3" s="212"/>
      <c r="F3" s="212"/>
      <c r="G3" s="212"/>
      <c r="H3" s="212"/>
      <c r="I3" s="298"/>
      <c r="J3" s="298"/>
    </row>
    <row r="4" spans="1:14" ht="18">
      <c r="A4" s="722" t="s">
        <v>534</v>
      </c>
      <c r="B4" s="722"/>
      <c r="C4" s="722"/>
      <c r="D4" s="722"/>
      <c r="E4" s="722"/>
      <c r="F4" s="722"/>
      <c r="G4" s="722"/>
      <c r="H4" s="722"/>
      <c r="I4" s="328"/>
      <c r="J4" s="328"/>
    </row>
    <row r="5" spans="1:14" ht="15">
      <c r="A5" s="213" t="s">
        <v>893</v>
      </c>
      <c r="B5" s="213"/>
      <c r="C5" s="213"/>
      <c r="D5" s="213"/>
      <c r="E5" s="213"/>
      <c r="F5" s="213"/>
      <c r="G5" s="213"/>
      <c r="H5" s="212"/>
      <c r="I5" s="298"/>
      <c r="J5" s="298"/>
      <c r="L5" s="15" t="s">
        <v>897</v>
      </c>
    </row>
    <row r="6" spans="1:14" ht="28.5" customHeight="1">
      <c r="A6" s="834" t="s">
        <v>2</v>
      </c>
      <c r="B6" s="834" t="s">
        <v>38</v>
      </c>
      <c r="C6" s="609" t="s">
        <v>417</v>
      </c>
      <c r="D6" s="607" t="s">
        <v>471</v>
      </c>
      <c r="E6" s="607"/>
      <c r="F6" s="607"/>
      <c r="G6" s="607"/>
      <c r="H6" s="608"/>
      <c r="I6" s="918" t="s">
        <v>560</v>
      </c>
      <c r="J6" s="918" t="s">
        <v>561</v>
      </c>
      <c r="K6" s="836" t="s">
        <v>513</v>
      </c>
      <c r="L6" s="836"/>
      <c r="M6" s="836"/>
      <c r="N6" s="836"/>
    </row>
    <row r="7" spans="1:14" ht="39" customHeight="1">
      <c r="A7" s="835"/>
      <c r="B7" s="835"/>
      <c r="C7" s="609"/>
      <c r="D7" s="5" t="s">
        <v>470</v>
      </c>
      <c r="E7" s="5" t="s">
        <v>418</v>
      </c>
      <c r="F7" s="70" t="s">
        <v>419</v>
      </c>
      <c r="G7" s="5" t="s">
        <v>420</v>
      </c>
      <c r="H7" s="5" t="s">
        <v>48</v>
      </c>
      <c r="I7" s="918"/>
      <c r="J7" s="918"/>
      <c r="K7" s="246" t="s">
        <v>421</v>
      </c>
      <c r="L7" s="28" t="s">
        <v>514</v>
      </c>
      <c r="M7" s="5" t="s">
        <v>422</v>
      </c>
      <c r="N7" s="28" t="s">
        <v>423</v>
      </c>
    </row>
    <row r="8" spans="1:14" ht="15">
      <c r="A8" s="215" t="s">
        <v>273</v>
      </c>
      <c r="B8" s="215" t="s">
        <v>274</v>
      </c>
      <c r="C8" s="215" t="s">
        <v>275</v>
      </c>
      <c r="D8" s="215" t="s">
        <v>276</v>
      </c>
      <c r="E8" s="215" t="s">
        <v>277</v>
      </c>
      <c r="F8" s="215" t="s">
        <v>278</v>
      </c>
      <c r="G8" s="215" t="s">
        <v>279</v>
      </c>
      <c r="H8" s="215" t="s">
        <v>280</v>
      </c>
      <c r="I8" s="329" t="s">
        <v>301</v>
      </c>
      <c r="J8" s="329" t="s">
        <v>302</v>
      </c>
      <c r="K8" s="215" t="s">
        <v>303</v>
      </c>
      <c r="L8" s="215" t="s">
        <v>331</v>
      </c>
      <c r="M8" s="215" t="s">
        <v>332</v>
      </c>
      <c r="N8" s="215" t="s">
        <v>333</v>
      </c>
    </row>
    <row r="9" spans="1:14" ht="15">
      <c r="A9" s="303">
        <v>1</v>
      </c>
      <c r="B9" s="31" t="s">
        <v>831</v>
      </c>
      <c r="C9" s="9">
        <v>1202</v>
      </c>
      <c r="D9" s="9">
        <v>1202</v>
      </c>
      <c r="E9" s="303">
        <v>0</v>
      </c>
      <c r="F9" s="303">
        <v>0</v>
      </c>
      <c r="G9" s="303">
        <v>0</v>
      </c>
      <c r="H9" s="303">
        <v>0</v>
      </c>
      <c r="I9" s="9">
        <v>1202</v>
      </c>
      <c r="J9" s="9">
        <v>1202</v>
      </c>
      <c r="K9" s="9">
        <v>1202</v>
      </c>
      <c r="L9" s="9">
        <v>1202</v>
      </c>
      <c r="M9" s="9">
        <v>1202</v>
      </c>
      <c r="N9" s="9">
        <v>1202</v>
      </c>
    </row>
    <row r="10" spans="1:14" ht="15">
      <c r="A10" s="303">
        <v>2</v>
      </c>
      <c r="B10" s="31" t="s">
        <v>832</v>
      </c>
      <c r="C10" s="9">
        <v>738</v>
      </c>
      <c r="D10" s="9">
        <v>738</v>
      </c>
      <c r="E10" s="303">
        <v>0</v>
      </c>
      <c r="F10" s="303">
        <v>0</v>
      </c>
      <c r="G10" s="303">
        <v>0</v>
      </c>
      <c r="H10" s="303">
        <v>0</v>
      </c>
      <c r="I10" s="9">
        <v>738</v>
      </c>
      <c r="J10" s="9">
        <v>738</v>
      </c>
      <c r="K10" s="9">
        <v>738</v>
      </c>
      <c r="L10" s="9">
        <v>738</v>
      </c>
      <c r="M10" s="9">
        <v>738</v>
      </c>
      <c r="N10" s="9">
        <v>738</v>
      </c>
    </row>
    <row r="11" spans="1:14" ht="15">
      <c r="A11" s="303">
        <v>3</v>
      </c>
      <c r="B11" s="31" t="s">
        <v>833</v>
      </c>
      <c r="C11" s="9">
        <v>605</v>
      </c>
      <c r="D11" s="9">
        <v>605</v>
      </c>
      <c r="E11" s="303">
        <v>0</v>
      </c>
      <c r="F11" s="303">
        <v>0</v>
      </c>
      <c r="G11" s="303">
        <v>0</v>
      </c>
      <c r="H11" s="303">
        <v>0</v>
      </c>
      <c r="I11" s="9">
        <v>605</v>
      </c>
      <c r="J11" s="9">
        <v>605</v>
      </c>
      <c r="K11" s="9">
        <v>605</v>
      </c>
      <c r="L11" s="9">
        <v>605</v>
      </c>
      <c r="M11" s="9">
        <v>605</v>
      </c>
      <c r="N11" s="9">
        <v>605</v>
      </c>
    </row>
    <row r="12" spans="1:14" ht="15">
      <c r="A12" s="303">
        <v>4</v>
      </c>
      <c r="B12" s="31" t="s">
        <v>834</v>
      </c>
      <c r="C12" s="9">
        <v>377</v>
      </c>
      <c r="D12" s="9">
        <v>377</v>
      </c>
      <c r="E12" s="303">
        <v>0</v>
      </c>
      <c r="F12" s="303">
        <v>0</v>
      </c>
      <c r="G12" s="303">
        <v>0</v>
      </c>
      <c r="H12" s="303">
        <v>0</v>
      </c>
      <c r="I12" s="9">
        <v>377</v>
      </c>
      <c r="J12" s="9">
        <v>377</v>
      </c>
      <c r="K12" s="9">
        <v>377</v>
      </c>
      <c r="L12" s="9">
        <v>377</v>
      </c>
      <c r="M12" s="9">
        <v>377</v>
      </c>
      <c r="N12" s="9">
        <v>377</v>
      </c>
    </row>
    <row r="13" spans="1:14" ht="15">
      <c r="A13" s="303">
        <v>5</v>
      </c>
      <c r="B13" s="31" t="s">
        <v>835</v>
      </c>
      <c r="C13" s="9">
        <v>45</v>
      </c>
      <c r="D13" s="9">
        <v>45</v>
      </c>
      <c r="E13" s="303">
        <v>0</v>
      </c>
      <c r="F13" s="303">
        <v>0</v>
      </c>
      <c r="G13" s="303">
        <v>0</v>
      </c>
      <c r="H13" s="303">
        <v>0</v>
      </c>
      <c r="I13" s="9">
        <v>45</v>
      </c>
      <c r="J13" s="9">
        <v>45</v>
      </c>
      <c r="K13" s="9">
        <v>45</v>
      </c>
      <c r="L13" s="9">
        <v>45</v>
      </c>
      <c r="M13" s="9">
        <v>45</v>
      </c>
      <c r="N13" s="9">
        <v>45</v>
      </c>
    </row>
    <row r="14" spans="1:14" ht="15">
      <c r="A14" s="303">
        <v>6</v>
      </c>
      <c r="B14" s="31" t="s">
        <v>836</v>
      </c>
      <c r="C14" s="9">
        <v>6</v>
      </c>
      <c r="D14" s="9">
        <v>6</v>
      </c>
      <c r="E14" s="303">
        <v>0</v>
      </c>
      <c r="F14" s="303">
        <v>0</v>
      </c>
      <c r="G14" s="303">
        <v>0</v>
      </c>
      <c r="H14" s="303">
        <v>0</v>
      </c>
      <c r="I14" s="9">
        <v>6</v>
      </c>
      <c r="J14" s="9">
        <v>6</v>
      </c>
      <c r="K14" s="9">
        <v>6</v>
      </c>
      <c r="L14" s="9">
        <v>6</v>
      </c>
      <c r="M14" s="9">
        <v>6</v>
      </c>
      <c r="N14" s="9">
        <v>6</v>
      </c>
    </row>
    <row r="15" spans="1:14" ht="15">
      <c r="A15" s="303">
        <v>7</v>
      </c>
      <c r="B15" s="31" t="s">
        <v>19</v>
      </c>
      <c r="C15" s="31">
        <f>SUM(C9:C14)</f>
        <v>2973</v>
      </c>
      <c r="D15" s="31">
        <f>SUM(D9:D14)</f>
        <v>2973</v>
      </c>
      <c r="E15" s="381">
        <v>0</v>
      </c>
      <c r="F15" s="381">
        <v>0</v>
      </c>
      <c r="G15" s="381">
        <v>0</v>
      </c>
      <c r="H15" s="381">
        <v>0</v>
      </c>
      <c r="I15" s="31">
        <f t="shared" ref="I15:N15" si="0">SUM(I9:I14)</f>
        <v>2973</v>
      </c>
      <c r="J15" s="31">
        <f t="shared" si="0"/>
        <v>2973</v>
      </c>
      <c r="K15" s="31">
        <f t="shared" si="0"/>
        <v>2973</v>
      </c>
      <c r="L15" s="31">
        <f t="shared" si="0"/>
        <v>2973</v>
      </c>
      <c r="M15" s="31">
        <f t="shared" si="0"/>
        <v>2973</v>
      </c>
      <c r="N15" s="31">
        <f t="shared" si="0"/>
        <v>2973</v>
      </c>
    </row>
    <row r="18" spans="1:12" ht="12.75" customHeight="1">
      <c r="A18" s="218"/>
      <c r="B18" s="218"/>
      <c r="C18" s="218"/>
      <c r="D18" s="218"/>
      <c r="H18" s="826" t="s">
        <v>13</v>
      </c>
      <c r="I18" s="826"/>
      <c r="J18" s="826"/>
      <c r="K18" s="826"/>
      <c r="L18" s="826"/>
    </row>
    <row r="19" spans="1:12" ht="12.75" customHeight="1">
      <c r="A19" s="218"/>
      <c r="B19" s="218"/>
      <c r="C19" s="218"/>
      <c r="D19" s="218"/>
      <c r="H19" s="826" t="s">
        <v>14</v>
      </c>
      <c r="I19" s="826"/>
      <c r="J19" s="826"/>
      <c r="K19" s="826"/>
      <c r="L19" s="826"/>
    </row>
    <row r="20" spans="1:12" ht="12.75" customHeight="1">
      <c r="A20" s="218"/>
      <c r="B20" s="218"/>
      <c r="C20" s="218"/>
      <c r="D20" s="218"/>
      <c r="K20" s="219" t="s">
        <v>88</v>
      </c>
    </row>
    <row r="21" spans="1:12">
      <c r="A21" s="218" t="s">
        <v>12</v>
      </c>
      <c r="C21" s="218"/>
      <c r="D21" s="218"/>
      <c r="K21" s="220" t="s">
        <v>85</v>
      </c>
    </row>
  </sheetData>
  <mergeCells count="12">
    <mergeCell ref="H18:L18"/>
    <mergeCell ref="H19:L19"/>
    <mergeCell ref="D6:H6"/>
    <mergeCell ref="C6:C7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0"/>
  <sheetViews>
    <sheetView zoomScaleSheetLayoutView="120" workbookViewId="0">
      <selection activeCell="B32" sqref="B32"/>
    </sheetView>
  </sheetViews>
  <sheetFormatPr defaultRowHeight="12.75"/>
  <cols>
    <col min="1" max="1" width="8.28515625" customWidth="1"/>
    <col min="2" max="2" width="41.285156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>
      <c r="A1" s="722" t="s">
        <v>0</v>
      </c>
      <c r="B1" s="722"/>
      <c r="C1" s="722"/>
      <c r="D1" s="722"/>
      <c r="E1" s="722"/>
      <c r="F1" s="722"/>
      <c r="G1" s="722"/>
      <c r="H1" s="252" t="s">
        <v>537</v>
      </c>
    </row>
    <row r="2" spans="1:8" ht="21">
      <c r="A2" s="723" t="s">
        <v>668</v>
      </c>
      <c r="B2" s="723"/>
      <c r="C2" s="723"/>
      <c r="D2" s="723"/>
      <c r="E2" s="723"/>
      <c r="F2" s="723"/>
      <c r="G2" s="723"/>
    </row>
    <row r="3" spans="1:8" ht="15">
      <c r="A3" s="212"/>
      <c r="B3" s="212"/>
      <c r="C3" s="212"/>
      <c r="D3" s="212"/>
      <c r="E3" s="212"/>
      <c r="F3" s="212"/>
      <c r="G3" s="212"/>
    </row>
    <row r="4" spans="1:8" ht="18">
      <c r="A4" s="722" t="s">
        <v>536</v>
      </c>
      <c r="B4" s="722"/>
      <c r="C4" s="722"/>
      <c r="D4" s="722"/>
      <c r="E4" s="722"/>
      <c r="F4" s="722"/>
      <c r="G4" s="722"/>
    </row>
    <row r="5" spans="1:8" ht="15">
      <c r="A5" s="213" t="s">
        <v>899</v>
      </c>
      <c r="B5" s="213"/>
      <c r="C5" s="213"/>
      <c r="D5" s="213"/>
      <c r="E5" s="213"/>
      <c r="F5" s="213"/>
      <c r="G5" s="213" t="s">
        <v>897</v>
      </c>
    </row>
    <row r="6" spans="1:8" ht="21.75" customHeight="1">
      <c r="A6" s="834" t="s">
        <v>2</v>
      </c>
      <c r="B6" s="834" t="s">
        <v>515</v>
      </c>
      <c r="C6" s="609" t="s">
        <v>38</v>
      </c>
      <c r="D6" s="609" t="s">
        <v>520</v>
      </c>
      <c r="E6" s="609"/>
      <c r="F6" s="607" t="s">
        <v>521</v>
      </c>
      <c r="G6" s="607"/>
      <c r="H6" s="834" t="s">
        <v>235</v>
      </c>
    </row>
    <row r="7" spans="1:8" ht="25.5" customHeight="1">
      <c r="A7" s="835"/>
      <c r="B7" s="835"/>
      <c r="C7" s="609"/>
      <c r="D7" s="5" t="s">
        <v>516</v>
      </c>
      <c r="E7" s="5" t="s">
        <v>517</v>
      </c>
      <c r="F7" s="70" t="s">
        <v>518</v>
      </c>
      <c r="G7" s="5" t="s">
        <v>519</v>
      </c>
      <c r="H7" s="835"/>
    </row>
    <row r="8" spans="1:8" ht="15">
      <c r="A8" s="215" t="s">
        <v>273</v>
      </c>
      <c r="B8" s="215" t="s">
        <v>274</v>
      </c>
      <c r="C8" s="215" t="s">
        <v>275</v>
      </c>
      <c r="D8" s="215" t="s">
        <v>276</v>
      </c>
      <c r="E8" s="215" t="s">
        <v>277</v>
      </c>
      <c r="F8" s="215" t="s">
        <v>278</v>
      </c>
      <c r="G8" s="215" t="s">
        <v>279</v>
      </c>
      <c r="H8" s="215">
        <v>8</v>
      </c>
    </row>
    <row r="9" spans="1:8" ht="15">
      <c r="A9" s="303">
        <v>1</v>
      </c>
      <c r="B9" s="31" t="s">
        <v>842</v>
      </c>
      <c r="C9" s="502" t="s">
        <v>831</v>
      </c>
      <c r="D9" s="406">
        <v>1124</v>
      </c>
      <c r="E9" s="406">
        <v>1124</v>
      </c>
      <c r="F9" s="457">
        <v>1124</v>
      </c>
      <c r="G9" s="406">
        <v>0</v>
      </c>
      <c r="H9" s="215"/>
    </row>
    <row r="10" spans="1:8" ht="15">
      <c r="A10" s="303">
        <v>2</v>
      </c>
      <c r="B10" s="31" t="s">
        <v>842</v>
      </c>
      <c r="C10" s="919" t="s">
        <v>832</v>
      </c>
      <c r="D10" s="406">
        <v>45</v>
      </c>
      <c r="E10" s="406">
        <v>45</v>
      </c>
      <c r="F10" s="406">
        <v>44</v>
      </c>
      <c r="G10" s="406">
        <v>1</v>
      </c>
      <c r="H10" s="215"/>
    </row>
    <row r="11" spans="1:8" ht="15">
      <c r="A11" s="303"/>
      <c r="B11" s="31" t="s">
        <v>869</v>
      </c>
      <c r="C11" s="920"/>
      <c r="D11" s="406">
        <v>62</v>
      </c>
      <c r="E11" s="406">
        <v>62</v>
      </c>
      <c r="F11" s="406">
        <v>62</v>
      </c>
      <c r="G11" s="406">
        <v>0</v>
      </c>
      <c r="H11" s="215"/>
    </row>
    <row r="12" spans="1:8" ht="15">
      <c r="A12" s="303"/>
      <c r="B12" s="31" t="s">
        <v>870</v>
      </c>
      <c r="C12" s="920"/>
      <c r="D12" s="406">
        <v>68</v>
      </c>
      <c r="E12" s="406">
        <v>68</v>
      </c>
      <c r="F12" s="406">
        <v>68</v>
      </c>
      <c r="G12" s="406">
        <v>0</v>
      </c>
      <c r="H12" s="215"/>
    </row>
    <row r="13" spans="1:8" ht="15">
      <c r="A13" s="303"/>
      <c r="B13" s="31" t="s">
        <v>871</v>
      </c>
      <c r="C13" s="920"/>
      <c r="D13" s="406">
        <v>19</v>
      </c>
      <c r="E13" s="406">
        <v>19</v>
      </c>
      <c r="F13" s="406">
        <v>0</v>
      </c>
      <c r="G13" s="406">
        <v>19</v>
      </c>
      <c r="H13" s="215"/>
    </row>
    <row r="14" spans="1:8" ht="15">
      <c r="A14" s="303"/>
      <c r="B14" s="31" t="s">
        <v>872</v>
      </c>
      <c r="C14" s="920"/>
      <c r="D14" s="406">
        <v>47</v>
      </c>
      <c r="E14" s="406">
        <v>47</v>
      </c>
      <c r="F14" s="406">
        <v>47</v>
      </c>
      <c r="G14" s="406">
        <v>0</v>
      </c>
      <c r="H14" s="215"/>
    </row>
    <row r="15" spans="1:8" ht="15">
      <c r="A15" s="303"/>
      <c r="B15" s="31" t="s">
        <v>873</v>
      </c>
      <c r="C15" s="920"/>
      <c r="D15" s="406">
        <v>51</v>
      </c>
      <c r="E15" s="406">
        <v>51</v>
      </c>
      <c r="F15" s="406">
        <v>51</v>
      </c>
      <c r="G15" s="406">
        <v>0</v>
      </c>
      <c r="H15" s="215"/>
    </row>
    <row r="16" spans="1:8" ht="15">
      <c r="A16" s="303"/>
      <c r="B16" s="31" t="s">
        <v>874</v>
      </c>
      <c r="C16" s="920"/>
      <c r="D16" s="406">
        <v>67</v>
      </c>
      <c r="E16" s="406">
        <v>67</v>
      </c>
      <c r="F16" s="406">
        <v>60</v>
      </c>
      <c r="G16" s="406">
        <v>7</v>
      </c>
      <c r="H16" s="215"/>
    </row>
    <row r="17" spans="1:8" ht="15">
      <c r="A17" s="303"/>
      <c r="B17" s="31" t="s">
        <v>875</v>
      </c>
      <c r="C17" s="921"/>
      <c r="D17" s="406">
        <v>12</v>
      </c>
      <c r="E17" s="406">
        <v>12</v>
      </c>
      <c r="F17" s="406">
        <v>2</v>
      </c>
      <c r="G17" s="406">
        <v>10</v>
      </c>
      <c r="H17" s="215"/>
    </row>
    <row r="18" spans="1:8" ht="15">
      <c r="A18" s="303">
        <v>3</v>
      </c>
      <c r="B18" s="31" t="s">
        <v>876</v>
      </c>
      <c r="C18" s="919" t="s">
        <v>833</v>
      </c>
      <c r="D18" s="406">
        <v>106</v>
      </c>
      <c r="E18" s="406">
        <v>106</v>
      </c>
      <c r="F18" s="406">
        <v>103</v>
      </c>
      <c r="G18" s="406">
        <v>3</v>
      </c>
      <c r="H18" s="215"/>
    </row>
    <row r="19" spans="1:8" ht="15">
      <c r="A19" s="303"/>
      <c r="B19" s="31" t="s">
        <v>877</v>
      </c>
      <c r="C19" s="920"/>
      <c r="D19" s="406">
        <v>97</v>
      </c>
      <c r="E19" s="406">
        <v>97</v>
      </c>
      <c r="F19" s="406">
        <v>82</v>
      </c>
      <c r="G19" s="406">
        <v>15</v>
      </c>
      <c r="H19" s="215"/>
    </row>
    <row r="20" spans="1:8" ht="15">
      <c r="A20" s="303"/>
      <c r="B20" s="31" t="s">
        <v>878</v>
      </c>
      <c r="C20" s="921"/>
      <c r="D20" s="406">
        <v>108</v>
      </c>
      <c r="E20" s="406">
        <v>108</v>
      </c>
      <c r="F20" s="406">
        <v>107</v>
      </c>
      <c r="G20" s="406">
        <v>1</v>
      </c>
      <c r="H20" s="215"/>
    </row>
    <row r="21" spans="1:8" ht="15">
      <c r="A21" s="303">
        <v>4</v>
      </c>
      <c r="B21" s="31" t="s">
        <v>842</v>
      </c>
      <c r="C21" s="502" t="s">
        <v>834</v>
      </c>
      <c r="D21" s="406">
        <v>196</v>
      </c>
      <c r="E21" s="406">
        <v>196</v>
      </c>
      <c r="F21" s="406">
        <v>196</v>
      </c>
      <c r="G21" s="406">
        <v>0</v>
      </c>
      <c r="H21" s="215"/>
    </row>
    <row r="22" spans="1:8" ht="15">
      <c r="A22" s="303">
        <v>5</v>
      </c>
      <c r="B22" s="31" t="s">
        <v>842</v>
      </c>
      <c r="C22" s="502" t="s">
        <v>835</v>
      </c>
      <c r="D22" s="406">
        <v>22</v>
      </c>
      <c r="E22" s="406">
        <v>22</v>
      </c>
      <c r="F22" s="406">
        <v>22</v>
      </c>
      <c r="G22" s="406">
        <v>0</v>
      </c>
      <c r="H22" s="215"/>
    </row>
    <row r="23" spans="1:8">
      <c r="A23" s="9"/>
      <c r="B23" s="405" t="s">
        <v>881</v>
      </c>
      <c r="C23" s="502" t="s">
        <v>836</v>
      </c>
      <c r="D23" s="416">
        <v>0</v>
      </c>
      <c r="E23" s="416">
        <v>0</v>
      </c>
      <c r="F23" s="407">
        <v>0</v>
      </c>
      <c r="G23" s="407">
        <v>0</v>
      </c>
      <c r="H23" s="9"/>
    </row>
    <row r="24" spans="1:8">
      <c r="A24" s="9"/>
      <c r="B24" s="405" t="s">
        <v>19</v>
      </c>
      <c r="C24" s="9"/>
      <c r="D24" s="416">
        <f>SUM(D9:D23)</f>
        <v>2024</v>
      </c>
      <c r="E24" s="416">
        <f>SUM(E9:E23)</f>
        <v>2024</v>
      </c>
      <c r="F24" s="416">
        <f>SUM(F9:F23)</f>
        <v>1968</v>
      </c>
      <c r="G24" s="416">
        <f>SUM(G9:G23)</f>
        <v>56</v>
      </c>
      <c r="H24" s="9"/>
    </row>
    <row r="25" spans="1:8">
      <c r="A25" s="13"/>
      <c r="B25" s="421"/>
      <c r="C25" s="13"/>
      <c r="D25" s="422"/>
      <c r="E25" s="422"/>
      <c r="F25" s="422"/>
      <c r="G25" s="422"/>
      <c r="H25" s="13"/>
    </row>
    <row r="26" spans="1:8">
      <c r="A26" s="13"/>
      <c r="B26" s="421"/>
      <c r="C26" s="13"/>
      <c r="D26" s="422"/>
      <c r="E26" s="422"/>
      <c r="F26" s="422"/>
      <c r="G26" s="422"/>
      <c r="H26" s="13"/>
    </row>
    <row r="27" spans="1:8" ht="12.75" customHeight="1">
      <c r="A27" s="218"/>
      <c r="B27" s="218"/>
      <c r="C27" s="218"/>
      <c r="D27" s="218"/>
      <c r="F27" s="826" t="s">
        <v>13</v>
      </c>
      <c r="G27" s="826"/>
      <c r="H27" s="826"/>
    </row>
    <row r="28" spans="1:8" ht="12.75" customHeight="1">
      <c r="A28" s="218"/>
      <c r="B28" s="218"/>
      <c r="C28" s="218"/>
      <c r="D28" s="218"/>
      <c r="F28" s="826" t="s">
        <v>14</v>
      </c>
      <c r="G28" s="826"/>
      <c r="H28" s="826"/>
    </row>
    <row r="29" spans="1:8" ht="12.75" customHeight="1">
      <c r="A29" s="218"/>
      <c r="B29" s="218"/>
      <c r="C29" s="218"/>
      <c r="D29" s="218"/>
      <c r="G29" s="219" t="s">
        <v>88</v>
      </c>
    </row>
    <row r="30" spans="1:8">
      <c r="A30" s="218" t="s">
        <v>12</v>
      </c>
      <c r="C30" s="218"/>
      <c r="D30" s="218"/>
      <c r="G30" s="220" t="s">
        <v>85</v>
      </c>
    </row>
  </sheetData>
  <mergeCells count="13">
    <mergeCell ref="F28:H28"/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F27:H27"/>
    <mergeCell ref="C10:C17"/>
    <mergeCell ref="C18:C20"/>
  </mergeCells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3"/>
  <sheetViews>
    <sheetView zoomScaleSheetLayoutView="84" workbookViewId="0">
      <selection activeCell="J5" sqref="J5"/>
    </sheetView>
  </sheetViews>
  <sheetFormatPr defaultRowHeight="12.75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4" ht="18">
      <c r="A1" s="722" t="s">
        <v>0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252" t="s">
        <v>539</v>
      </c>
    </row>
    <row r="2" spans="1:14" ht="21">
      <c r="A2" s="723" t="s">
        <v>668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</row>
    <row r="3" spans="1:14" ht="1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4" ht="18">
      <c r="A4" s="722" t="s">
        <v>538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</row>
    <row r="5" spans="1:14" ht="15">
      <c r="A5" s="213" t="s">
        <v>893</v>
      </c>
      <c r="B5" s="213"/>
      <c r="C5" s="213"/>
      <c r="D5" s="213"/>
      <c r="E5" s="213"/>
      <c r="F5" s="213"/>
      <c r="G5" s="213"/>
      <c r="H5" s="213"/>
      <c r="I5" s="213"/>
      <c r="J5" s="213" t="s">
        <v>897</v>
      </c>
      <c r="K5" s="213"/>
    </row>
    <row r="6" spans="1:14" ht="21.75" customHeight="1">
      <c r="A6" s="834" t="s">
        <v>2</v>
      </c>
      <c r="B6" s="834" t="s">
        <v>38</v>
      </c>
      <c r="C6" s="606" t="s">
        <v>480</v>
      </c>
      <c r="D6" s="607"/>
      <c r="E6" s="608"/>
      <c r="F6" s="606" t="s">
        <v>486</v>
      </c>
      <c r="G6" s="607"/>
      <c r="H6" s="607"/>
      <c r="I6" s="608"/>
      <c r="J6" s="609" t="s">
        <v>488</v>
      </c>
      <c r="K6" s="609"/>
      <c r="L6" s="609"/>
    </row>
    <row r="7" spans="1:14" ht="29.25" customHeight="1">
      <c r="A7" s="835"/>
      <c r="B7" s="835"/>
      <c r="C7" s="246" t="s">
        <v>225</v>
      </c>
      <c r="D7" s="246" t="s">
        <v>482</v>
      </c>
      <c r="E7" s="246" t="s">
        <v>487</v>
      </c>
      <c r="F7" s="246" t="s">
        <v>225</v>
      </c>
      <c r="G7" s="246" t="s">
        <v>481</v>
      </c>
      <c r="H7" s="246" t="s">
        <v>483</v>
      </c>
      <c r="I7" s="246" t="s">
        <v>487</v>
      </c>
      <c r="J7" s="5" t="s">
        <v>484</v>
      </c>
      <c r="K7" s="5" t="s">
        <v>485</v>
      </c>
      <c r="L7" s="246" t="s">
        <v>487</v>
      </c>
    </row>
    <row r="8" spans="1:14" ht="15">
      <c r="A8" s="215" t="s">
        <v>273</v>
      </c>
      <c r="B8" s="215" t="s">
        <v>274</v>
      </c>
      <c r="C8" s="215" t="s">
        <v>275</v>
      </c>
      <c r="D8" s="215" t="s">
        <v>276</v>
      </c>
      <c r="E8" s="215" t="s">
        <v>277</v>
      </c>
      <c r="F8" s="215" t="s">
        <v>278</v>
      </c>
      <c r="G8" s="215" t="s">
        <v>279</v>
      </c>
      <c r="H8" s="215" t="s">
        <v>280</v>
      </c>
      <c r="I8" s="215" t="s">
        <v>301</v>
      </c>
      <c r="J8" s="215" t="s">
        <v>302</v>
      </c>
      <c r="K8" s="215" t="s">
        <v>303</v>
      </c>
      <c r="L8" s="215" t="s">
        <v>331</v>
      </c>
    </row>
    <row r="9" spans="1:14">
      <c r="A9" s="9"/>
      <c r="B9" s="31" t="s">
        <v>831</v>
      </c>
      <c r="C9" s="840" t="s">
        <v>848</v>
      </c>
      <c r="D9" s="841"/>
      <c r="E9" s="841"/>
      <c r="F9" s="841"/>
      <c r="G9" s="841"/>
      <c r="H9" s="841"/>
      <c r="I9" s="841"/>
      <c r="J9" s="841"/>
      <c r="K9" s="841"/>
      <c r="L9" s="842"/>
      <c r="N9" t="s">
        <v>11</v>
      </c>
    </row>
    <row r="10" spans="1:14">
      <c r="A10" s="9"/>
      <c r="B10" s="31" t="s">
        <v>832</v>
      </c>
      <c r="C10" s="843"/>
      <c r="D10" s="844"/>
      <c r="E10" s="844"/>
      <c r="F10" s="844"/>
      <c r="G10" s="844"/>
      <c r="H10" s="844"/>
      <c r="I10" s="844"/>
      <c r="J10" s="844"/>
      <c r="K10" s="844"/>
      <c r="L10" s="845"/>
    </row>
    <row r="11" spans="1:14">
      <c r="A11" s="9"/>
      <c r="B11" s="31" t="s">
        <v>833</v>
      </c>
      <c r="C11" s="843"/>
      <c r="D11" s="844"/>
      <c r="E11" s="844"/>
      <c r="F11" s="844"/>
      <c r="G11" s="844"/>
      <c r="H11" s="844"/>
      <c r="I11" s="844"/>
      <c r="J11" s="844"/>
      <c r="K11" s="844"/>
      <c r="L11" s="845"/>
    </row>
    <row r="12" spans="1:14">
      <c r="A12" s="9"/>
      <c r="B12" s="31" t="s">
        <v>834</v>
      </c>
      <c r="C12" s="843"/>
      <c r="D12" s="844"/>
      <c r="E12" s="844"/>
      <c r="F12" s="844"/>
      <c r="G12" s="844"/>
      <c r="H12" s="844"/>
      <c r="I12" s="844"/>
      <c r="J12" s="844"/>
      <c r="K12" s="844"/>
      <c r="L12" s="845"/>
    </row>
    <row r="13" spans="1:14">
      <c r="A13" s="9"/>
      <c r="B13" s="31" t="s">
        <v>835</v>
      </c>
      <c r="C13" s="843"/>
      <c r="D13" s="844"/>
      <c r="E13" s="844"/>
      <c r="F13" s="844"/>
      <c r="G13" s="844"/>
      <c r="H13" s="844"/>
      <c r="I13" s="844"/>
      <c r="J13" s="844"/>
      <c r="K13" s="844"/>
      <c r="L13" s="845"/>
    </row>
    <row r="14" spans="1:14">
      <c r="A14" s="9"/>
      <c r="B14" s="31" t="s">
        <v>836</v>
      </c>
      <c r="C14" s="843"/>
      <c r="D14" s="844"/>
      <c r="E14" s="844"/>
      <c r="F14" s="844"/>
      <c r="G14" s="844"/>
      <c r="H14" s="844"/>
      <c r="I14" s="844"/>
      <c r="J14" s="844"/>
      <c r="K14" s="844"/>
      <c r="L14" s="845"/>
    </row>
    <row r="15" spans="1:14">
      <c r="A15" s="9"/>
      <c r="B15" s="31" t="s">
        <v>19</v>
      </c>
      <c r="C15" s="843"/>
      <c r="D15" s="844"/>
      <c r="E15" s="844"/>
      <c r="F15" s="844"/>
      <c r="G15" s="844"/>
      <c r="H15" s="844"/>
      <c r="I15" s="844"/>
      <c r="J15" s="844"/>
      <c r="K15" s="844"/>
      <c r="L15" s="845"/>
    </row>
    <row r="16" spans="1:14">
      <c r="A16" s="9"/>
      <c r="B16" s="9"/>
      <c r="C16" s="843"/>
      <c r="D16" s="844"/>
      <c r="E16" s="844"/>
      <c r="F16" s="844"/>
      <c r="G16" s="844"/>
      <c r="H16" s="844"/>
      <c r="I16" s="844"/>
      <c r="J16" s="844"/>
      <c r="K16" s="844"/>
      <c r="L16" s="845"/>
    </row>
    <row r="17" spans="1:12">
      <c r="A17" s="9"/>
      <c r="B17" s="9"/>
      <c r="C17" s="846"/>
      <c r="D17" s="847"/>
      <c r="E17" s="847"/>
      <c r="F17" s="847"/>
      <c r="G17" s="847"/>
      <c r="H17" s="847"/>
      <c r="I17" s="847"/>
      <c r="J17" s="847"/>
      <c r="K17" s="847"/>
      <c r="L17" s="848"/>
    </row>
    <row r="20" spans="1:12" ht="12.75" customHeight="1">
      <c r="A20" s="218"/>
      <c r="B20" s="218"/>
      <c r="C20" s="218"/>
      <c r="D20" s="218"/>
      <c r="E20" s="218"/>
      <c r="F20" s="218"/>
      <c r="K20" s="219" t="s">
        <v>13</v>
      </c>
    </row>
    <row r="21" spans="1:12" ht="12.75" customHeight="1">
      <c r="A21" s="218"/>
      <c r="B21" s="218"/>
      <c r="C21" s="218"/>
      <c r="D21" s="218"/>
      <c r="E21" s="218"/>
      <c r="F21" s="218"/>
      <c r="J21" s="826" t="s">
        <v>14</v>
      </c>
      <c r="K21" s="826"/>
      <c r="L21" s="826"/>
    </row>
    <row r="22" spans="1:12" ht="12.75" customHeight="1">
      <c r="A22" s="218"/>
      <c r="B22" s="218"/>
      <c r="C22" s="218"/>
      <c r="D22" s="218"/>
      <c r="E22" s="218"/>
      <c r="F22" s="218"/>
    </row>
    <row r="23" spans="1:12">
      <c r="A23" s="218" t="s">
        <v>12</v>
      </c>
      <c r="F23" s="218"/>
    </row>
  </sheetData>
  <mergeCells count="10">
    <mergeCell ref="A1:K1"/>
    <mergeCell ref="C6:E6"/>
    <mergeCell ref="F6:I6"/>
    <mergeCell ref="J6:L6"/>
    <mergeCell ref="J21:L21"/>
    <mergeCell ref="A6:A7"/>
    <mergeCell ref="B6:B7"/>
    <mergeCell ref="A2:K2"/>
    <mergeCell ref="A4:K4"/>
    <mergeCell ref="C9:L17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2"/>
  <sheetViews>
    <sheetView zoomScaleSheetLayoutView="80" workbookViewId="0">
      <selection activeCell="G5" sqref="G5"/>
    </sheetView>
  </sheetViews>
  <sheetFormatPr defaultRowHeight="12.75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>
      <c r="A1" s="722" t="s">
        <v>0</v>
      </c>
      <c r="B1" s="722"/>
      <c r="C1" s="722"/>
      <c r="D1" s="722"/>
      <c r="E1" s="722"/>
      <c r="F1" s="722"/>
      <c r="G1" s="722"/>
      <c r="H1" s="722"/>
      <c r="I1" s="315"/>
      <c r="J1" s="315"/>
      <c r="K1" s="252" t="s">
        <v>541</v>
      </c>
    </row>
    <row r="2" spans="1:11" ht="21">
      <c r="A2" s="723" t="s">
        <v>668</v>
      </c>
      <c r="B2" s="723"/>
      <c r="C2" s="723"/>
      <c r="D2" s="723"/>
      <c r="E2" s="723"/>
      <c r="F2" s="723"/>
      <c r="G2" s="723"/>
      <c r="H2" s="723"/>
      <c r="I2" s="316"/>
      <c r="J2" s="316"/>
    </row>
    <row r="3" spans="1:11" ht="15">
      <c r="A3" s="212"/>
      <c r="B3" s="212"/>
      <c r="C3" s="212"/>
      <c r="D3" s="212"/>
      <c r="E3" s="212"/>
      <c r="F3" s="212"/>
      <c r="G3" s="212"/>
      <c r="H3" s="212"/>
      <c r="I3" s="212"/>
      <c r="J3" s="212"/>
    </row>
    <row r="4" spans="1:11" ht="18">
      <c r="A4" s="722" t="s">
        <v>540</v>
      </c>
      <c r="B4" s="722"/>
      <c r="C4" s="722"/>
      <c r="D4" s="722"/>
      <c r="E4" s="722"/>
      <c r="F4" s="722"/>
      <c r="G4" s="722"/>
      <c r="H4" s="722"/>
      <c r="I4" s="315"/>
      <c r="J4" s="315"/>
    </row>
    <row r="5" spans="1:11" ht="15">
      <c r="A5" s="213" t="s">
        <v>893</v>
      </c>
      <c r="B5" s="213"/>
      <c r="C5" s="213"/>
      <c r="D5" s="213"/>
      <c r="E5" s="213"/>
      <c r="F5" s="213"/>
      <c r="G5" s="213" t="s">
        <v>897</v>
      </c>
      <c r="H5" s="213"/>
      <c r="I5" s="213"/>
      <c r="J5" s="213"/>
    </row>
    <row r="6" spans="1:11" ht="21.75" customHeight="1">
      <c r="A6" s="834" t="s">
        <v>2</v>
      </c>
      <c r="B6" s="834" t="s">
        <v>38</v>
      </c>
      <c r="C6" s="606" t="s">
        <v>498</v>
      </c>
      <c r="D6" s="607"/>
      <c r="E6" s="608"/>
      <c r="F6" s="606" t="s">
        <v>501</v>
      </c>
      <c r="G6" s="607"/>
      <c r="H6" s="608"/>
      <c r="I6" s="707" t="s">
        <v>734</v>
      </c>
      <c r="J6" s="707" t="s">
        <v>733</v>
      </c>
      <c r="K6" s="707" t="s">
        <v>79</v>
      </c>
    </row>
    <row r="7" spans="1:11" ht="26.25" customHeight="1">
      <c r="A7" s="835"/>
      <c r="B7" s="835"/>
      <c r="C7" s="5" t="s">
        <v>497</v>
      </c>
      <c r="D7" s="5" t="s">
        <v>499</v>
      </c>
      <c r="E7" s="5" t="s">
        <v>500</v>
      </c>
      <c r="F7" s="5" t="s">
        <v>497</v>
      </c>
      <c r="G7" s="5" t="s">
        <v>499</v>
      </c>
      <c r="H7" s="5" t="s">
        <v>500</v>
      </c>
      <c r="I7" s="708"/>
      <c r="J7" s="708"/>
      <c r="K7" s="708"/>
    </row>
    <row r="8" spans="1:11" ht="15">
      <c r="A8" s="304">
        <v>1</v>
      </c>
      <c r="B8" s="304">
        <v>2</v>
      </c>
      <c r="C8" s="304">
        <v>3</v>
      </c>
      <c r="D8" s="304">
        <v>4</v>
      </c>
      <c r="E8" s="304">
        <v>5</v>
      </c>
      <c r="F8" s="304">
        <v>6</v>
      </c>
      <c r="G8" s="304">
        <v>7</v>
      </c>
      <c r="H8" s="304">
        <v>8</v>
      </c>
      <c r="I8" s="304">
        <v>9</v>
      </c>
      <c r="J8" s="304">
        <v>10</v>
      </c>
      <c r="K8" s="304">
        <v>11</v>
      </c>
    </row>
    <row r="9" spans="1:11" ht="15">
      <c r="A9" s="303">
        <v>1</v>
      </c>
      <c r="B9" s="31" t="s">
        <v>831</v>
      </c>
      <c r="C9" s="891" t="s">
        <v>839</v>
      </c>
      <c r="D9" s="892"/>
      <c r="E9" s="892"/>
      <c r="F9" s="892"/>
      <c r="G9" s="892"/>
      <c r="H9" s="892"/>
      <c r="I9" s="892"/>
      <c r="J9" s="892"/>
      <c r="K9" s="893"/>
    </row>
    <row r="10" spans="1:11" ht="15">
      <c r="A10" s="303">
        <v>2</v>
      </c>
      <c r="B10" s="31" t="s">
        <v>832</v>
      </c>
      <c r="C10" s="894"/>
      <c r="D10" s="895"/>
      <c r="E10" s="895"/>
      <c r="F10" s="895"/>
      <c r="G10" s="895"/>
      <c r="H10" s="895"/>
      <c r="I10" s="895"/>
      <c r="J10" s="895"/>
      <c r="K10" s="896"/>
    </row>
    <row r="11" spans="1:11" ht="15">
      <c r="A11" s="303">
        <v>3</v>
      </c>
      <c r="B11" s="31" t="s">
        <v>833</v>
      </c>
      <c r="C11" s="894"/>
      <c r="D11" s="895"/>
      <c r="E11" s="895"/>
      <c r="F11" s="895"/>
      <c r="G11" s="895"/>
      <c r="H11" s="895"/>
      <c r="I11" s="895"/>
      <c r="J11" s="895"/>
      <c r="K11" s="896"/>
    </row>
    <row r="12" spans="1:11" ht="15">
      <c r="A12" s="303">
        <v>4</v>
      </c>
      <c r="B12" s="31" t="s">
        <v>834</v>
      </c>
      <c r="C12" s="894"/>
      <c r="D12" s="895"/>
      <c r="E12" s="895"/>
      <c r="F12" s="895"/>
      <c r="G12" s="895"/>
      <c r="H12" s="895"/>
      <c r="I12" s="895"/>
      <c r="J12" s="895"/>
      <c r="K12" s="896"/>
    </row>
    <row r="13" spans="1:11" ht="15">
      <c r="A13" s="303">
        <v>5</v>
      </c>
      <c r="B13" s="31" t="s">
        <v>835</v>
      </c>
      <c r="C13" s="894"/>
      <c r="D13" s="895"/>
      <c r="E13" s="895"/>
      <c r="F13" s="895"/>
      <c r="G13" s="895"/>
      <c r="H13" s="895"/>
      <c r="I13" s="895"/>
      <c r="J13" s="895"/>
      <c r="K13" s="896"/>
    </row>
    <row r="14" spans="1:11" ht="15">
      <c r="A14" s="303">
        <v>6</v>
      </c>
      <c r="B14" s="31" t="s">
        <v>836</v>
      </c>
      <c r="C14" s="894"/>
      <c r="D14" s="895"/>
      <c r="E14" s="895"/>
      <c r="F14" s="895"/>
      <c r="G14" s="895"/>
      <c r="H14" s="895"/>
      <c r="I14" s="895"/>
      <c r="J14" s="895"/>
      <c r="K14" s="896"/>
    </row>
    <row r="15" spans="1:11" ht="15">
      <c r="A15" s="303">
        <v>7</v>
      </c>
      <c r="B15" s="31" t="s">
        <v>19</v>
      </c>
      <c r="C15" s="897"/>
      <c r="D15" s="898"/>
      <c r="E15" s="898"/>
      <c r="F15" s="898"/>
      <c r="G15" s="898"/>
      <c r="H15" s="898"/>
      <c r="I15" s="898"/>
      <c r="J15" s="898"/>
      <c r="K15" s="899"/>
    </row>
    <row r="18" spans="1:11" ht="12.75" customHeight="1">
      <c r="A18" s="218"/>
      <c r="B18" s="218"/>
      <c r="C18" s="218"/>
      <c r="D18" s="218"/>
      <c r="E18" s="218"/>
      <c r="F18" s="218"/>
    </row>
    <row r="19" spans="1:11" ht="12.75" customHeight="1">
      <c r="A19" s="218" t="s">
        <v>12</v>
      </c>
      <c r="B19" s="218"/>
      <c r="C19" s="218"/>
      <c r="D19" s="218"/>
      <c r="E19" s="218"/>
      <c r="F19" s="218"/>
      <c r="G19" s="826" t="s">
        <v>13</v>
      </c>
      <c r="H19" s="826"/>
      <c r="I19" s="826"/>
      <c r="J19" s="826"/>
      <c r="K19" s="826"/>
    </row>
    <row r="20" spans="1:11" ht="12.75" customHeight="1">
      <c r="A20" s="218"/>
      <c r="B20" s="218"/>
      <c r="C20" s="218"/>
      <c r="D20" s="218"/>
      <c r="E20" s="218"/>
      <c r="F20" s="218"/>
      <c r="G20" s="826" t="s">
        <v>14</v>
      </c>
      <c r="H20" s="826"/>
      <c r="I20" s="826"/>
      <c r="J20" s="826"/>
      <c r="K20" s="826"/>
    </row>
    <row r="21" spans="1:11" ht="12.75" customHeight="1">
      <c r="F21" s="218"/>
      <c r="H21" s="219" t="s">
        <v>88</v>
      </c>
      <c r="I21" s="313"/>
      <c r="J21" s="313"/>
    </row>
    <row r="22" spans="1:11">
      <c r="H22" s="220" t="s">
        <v>85</v>
      </c>
      <c r="I22" s="314"/>
      <c r="J22" s="314"/>
    </row>
  </sheetData>
  <mergeCells count="13">
    <mergeCell ref="G20:K20"/>
    <mergeCell ref="A6:A7"/>
    <mergeCell ref="B6:B7"/>
    <mergeCell ref="C6:E6"/>
    <mergeCell ref="F6:H6"/>
    <mergeCell ref="C9:K15"/>
    <mergeCell ref="A1:H1"/>
    <mergeCell ref="A2:H2"/>
    <mergeCell ref="A4:H4"/>
    <mergeCell ref="K6:K7"/>
    <mergeCell ref="G19:K19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8"/>
  <sheetViews>
    <sheetView zoomScaleSheetLayoutView="73" workbookViewId="0">
      <selection activeCell="L22" sqref="L22"/>
    </sheetView>
  </sheetViews>
  <sheetFormatPr defaultRowHeight="12.75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1.28515625" customWidth="1"/>
    <col min="12" max="12" width="17.7109375" customWidth="1"/>
  </cols>
  <sheetData>
    <row r="1" spans="1:12" ht="15">
      <c r="A1" s="92"/>
      <c r="B1" s="92"/>
      <c r="C1" s="92"/>
      <c r="D1" s="92"/>
      <c r="E1" s="92"/>
      <c r="F1" s="92"/>
      <c r="G1" s="92"/>
      <c r="H1" s="92"/>
      <c r="K1" s="709" t="s">
        <v>89</v>
      </c>
      <c r="L1" s="709"/>
    </row>
    <row r="2" spans="1:12" ht="15.75">
      <c r="A2" s="927" t="s">
        <v>0</v>
      </c>
      <c r="B2" s="927"/>
      <c r="C2" s="927"/>
      <c r="D2" s="927"/>
      <c r="E2" s="927"/>
      <c r="F2" s="927"/>
      <c r="G2" s="927"/>
      <c r="H2" s="927"/>
      <c r="I2" s="92"/>
      <c r="J2" s="92"/>
      <c r="K2" s="92"/>
      <c r="L2" s="92"/>
    </row>
    <row r="3" spans="1:12" ht="20.25">
      <c r="A3" s="697" t="s">
        <v>668</v>
      </c>
      <c r="B3" s="697"/>
      <c r="C3" s="697"/>
      <c r="D3" s="697"/>
      <c r="E3" s="697"/>
      <c r="F3" s="697"/>
      <c r="G3" s="697"/>
      <c r="H3" s="697"/>
      <c r="I3" s="92"/>
      <c r="J3" s="92"/>
      <c r="K3" s="92"/>
      <c r="L3" s="92"/>
    </row>
    <row r="4" spans="1:1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.75">
      <c r="A5" s="698" t="s">
        <v>710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</row>
    <row r="6" spans="1:1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>
      <c r="A7" s="630" t="s">
        <v>893</v>
      </c>
      <c r="B7" s="630"/>
      <c r="C7" s="92"/>
      <c r="D7" s="92"/>
      <c r="E7" s="92"/>
      <c r="F7" s="92"/>
      <c r="G7" s="92"/>
      <c r="H7" s="306"/>
      <c r="I7" s="92"/>
      <c r="J7" s="92"/>
      <c r="K7" s="92"/>
      <c r="L7" s="92"/>
    </row>
    <row r="8" spans="1:12" ht="18">
      <c r="A8" s="95"/>
      <c r="B8" s="95"/>
      <c r="C8" s="92"/>
      <c r="D8" s="92"/>
      <c r="E8" s="92"/>
      <c r="F8" s="92"/>
      <c r="G8" s="92"/>
      <c r="H8" s="92"/>
      <c r="I8" s="120"/>
      <c r="J8" s="144"/>
      <c r="K8" s="120" t="s">
        <v>897</v>
      </c>
      <c r="L8" s="92"/>
    </row>
    <row r="9" spans="1:12" ht="27.75" customHeight="1">
      <c r="A9" s="925" t="s">
        <v>227</v>
      </c>
      <c r="B9" s="925" t="s">
        <v>226</v>
      </c>
      <c r="C9" s="609" t="s">
        <v>506</v>
      </c>
      <c r="D9" s="609" t="s">
        <v>507</v>
      </c>
      <c r="E9" s="923" t="s">
        <v>508</v>
      </c>
      <c r="F9" s="923"/>
      <c r="G9" s="923" t="s">
        <v>467</v>
      </c>
      <c r="H9" s="923"/>
      <c r="I9" s="923" t="s">
        <v>237</v>
      </c>
      <c r="J9" s="923"/>
      <c r="K9" s="924" t="s">
        <v>238</v>
      </c>
      <c r="L9" s="924"/>
    </row>
    <row r="10" spans="1:12" ht="25.5">
      <c r="A10" s="926"/>
      <c r="B10" s="926"/>
      <c r="C10" s="609"/>
      <c r="D10" s="609"/>
      <c r="E10" s="5" t="s">
        <v>225</v>
      </c>
      <c r="F10" s="5" t="s">
        <v>206</v>
      </c>
      <c r="G10" s="5" t="s">
        <v>225</v>
      </c>
      <c r="H10" s="5" t="s">
        <v>206</v>
      </c>
      <c r="I10" s="5" t="s">
        <v>225</v>
      </c>
      <c r="J10" s="5" t="s">
        <v>206</v>
      </c>
      <c r="K10" s="5" t="s">
        <v>225</v>
      </c>
      <c r="L10" s="5" t="s">
        <v>206</v>
      </c>
    </row>
    <row r="11" spans="1:12" s="15" customFormat="1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</row>
    <row r="12" spans="1:12" ht="22.5" customHeight="1">
      <c r="A12" s="99">
        <v>1</v>
      </c>
      <c r="B12" s="31" t="s">
        <v>831</v>
      </c>
      <c r="C12" s="9">
        <v>1202</v>
      </c>
      <c r="D12" s="100">
        <v>815924</v>
      </c>
      <c r="E12" s="9">
        <v>1202</v>
      </c>
      <c r="F12" s="100">
        <v>258657</v>
      </c>
      <c r="G12" s="9">
        <v>1202</v>
      </c>
      <c r="H12" s="9">
        <v>3812140</v>
      </c>
      <c r="I12" s="9">
        <v>1202</v>
      </c>
      <c r="J12" s="100">
        <v>3861472</v>
      </c>
      <c r="K12" s="9">
        <v>1202</v>
      </c>
      <c r="L12" s="100">
        <v>0</v>
      </c>
    </row>
    <row r="13" spans="1:12" ht="22.5" customHeight="1">
      <c r="A13" s="99">
        <v>2</v>
      </c>
      <c r="B13" s="31" t="s">
        <v>832</v>
      </c>
      <c r="C13" s="9">
        <v>738</v>
      </c>
      <c r="D13" s="100">
        <v>328453</v>
      </c>
      <c r="E13" s="9">
        <v>738</v>
      </c>
      <c r="F13" s="100">
        <v>214992</v>
      </c>
      <c r="G13" s="9">
        <v>738</v>
      </c>
      <c r="H13" s="9">
        <v>438086</v>
      </c>
      <c r="I13" s="9">
        <v>738</v>
      </c>
      <c r="J13" s="100">
        <v>501512</v>
      </c>
      <c r="K13" s="9">
        <v>738</v>
      </c>
      <c r="L13" s="100">
        <v>0</v>
      </c>
    </row>
    <row r="14" spans="1:12" ht="22.5" customHeight="1">
      <c r="A14" s="99">
        <v>3</v>
      </c>
      <c r="B14" s="31" t="s">
        <v>833</v>
      </c>
      <c r="C14" s="9">
        <v>605</v>
      </c>
      <c r="D14" s="100">
        <v>267721</v>
      </c>
      <c r="E14" s="9">
        <v>605</v>
      </c>
      <c r="F14" s="100">
        <v>192942</v>
      </c>
      <c r="G14" s="9">
        <v>605</v>
      </c>
      <c r="H14" s="9">
        <v>103931</v>
      </c>
      <c r="I14" s="9">
        <v>605</v>
      </c>
      <c r="J14" s="100">
        <v>466895</v>
      </c>
      <c r="K14" s="9">
        <v>605</v>
      </c>
      <c r="L14" s="100">
        <v>248</v>
      </c>
    </row>
    <row r="15" spans="1:12" ht="22.5" customHeight="1">
      <c r="A15" s="99">
        <v>4</v>
      </c>
      <c r="B15" s="31" t="s">
        <v>834</v>
      </c>
      <c r="C15" s="9">
        <v>377</v>
      </c>
      <c r="D15" s="100">
        <v>176816</v>
      </c>
      <c r="E15" s="9">
        <v>377</v>
      </c>
      <c r="F15" s="100">
        <v>79790</v>
      </c>
      <c r="G15" s="9">
        <v>377</v>
      </c>
      <c r="H15" s="9">
        <v>10813</v>
      </c>
      <c r="I15" s="9">
        <v>377</v>
      </c>
      <c r="J15" s="100">
        <v>304980</v>
      </c>
      <c r="K15" s="9">
        <v>377</v>
      </c>
      <c r="L15" s="100">
        <v>0</v>
      </c>
    </row>
    <row r="16" spans="1:12" ht="22.5" customHeight="1">
      <c r="A16" s="99">
        <v>5</v>
      </c>
      <c r="B16" s="31" t="s">
        <v>835</v>
      </c>
      <c r="C16" s="9">
        <v>45</v>
      </c>
      <c r="D16" s="100">
        <v>20381</v>
      </c>
      <c r="E16" s="9">
        <v>45</v>
      </c>
      <c r="F16" s="100">
        <v>81263</v>
      </c>
      <c r="G16" s="9">
        <v>45</v>
      </c>
      <c r="H16" s="9">
        <v>20363</v>
      </c>
      <c r="I16" s="9">
        <v>45</v>
      </c>
      <c r="J16" s="100">
        <v>60900</v>
      </c>
      <c r="K16" s="9">
        <v>45</v>
      </c>
      <c r="L16" s="100">
        <v>0</v>
      </c>
    </row>
    <row r="17" spans="1:12" ht="22.5" customHeight="1">
      <c r="A17" s="99">
        <v>6</v>
      </c>
      <c r="B17" s="31" t="s">
        <v>836</v>
      </c>
      <c r="C17" s="9">
        <v>6</v>
      </c>
      <c r="D17" s="100">
        <v>3000</v>
      </c>
      <c r="E17" s="9">
        <v>6</v>
      </c>
      <c r="F17" s="100">
        <v>14127</v>
      </c>
      <c r="G17" s="9">
        <v>6</v>
      </c>
      <c r="H17" s="9">
        <v>4440</v>
      </c>
      <c r="I17" s="9">
        <v>6</v>
      </c>
      <c r="J17" s="100">
        <v>11445</v>
      </c>
      <c r="K17" s="9">
        <v>6</v>
      </c>
      <c r="L17" s="100">
        <v>0</v>
      </c>
    </row>
    <row r="18" spans="1:12" ht="22.5" customHeight="1">
      <c r="A18" s="99">
        <v>7</v>
      </c>
      <c r="B18" s="31" t="s">
        <v>19</v>
      </c>
      <c r="C18" s="31">
        <f t="shared" ref="C18:L18" si="0">SUM(C12:C17)</f>
        <v>2973</v>
      </c>
      <c r="D18" s="382">
        <f t="shared" si="0"/>
        <v>1612295</v>
      </c>
      <c r="E18" s="31">
        <f t="shared" si="0"/>
        <v>2973</v>
      </c>
      <c r="F18" s="382">
        <f t="shared" si="0"/>
        <v>841771</v>
      </c>
      <c r="G18" s="31">
        <f t="shared" si="0"/>
        <v>2973</v>
      </c>
      <c r="H18" s="382">
        <f t="shared" si="0"/>
        <v>4389773</v>
      </c>
      <c r="I18" s="31">
        <f t="shared" si="0"/>
        <v>2973</v>
      </c>
      <c r="J18" s="382">
        <f t="shared" si="0"/>
        <v>5207204</v>
      </c>
      <c r="K18" s="31">
        <f t="shared" si="0"/>
        <v>2973</v>
      </c>
      <c r="L18" s="382">
        <f t="shared" si="0"/>
        <v>248</v>
      </c>
    </row>
    <row r="19" spans="1:12">
      <c r="A19" s="101"/>
      <c r="B19" s="101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3" spans="1:12">
      <c r="A23" s="928"/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</row>
    <row r="24" spans="1:1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5.75">
      <c r="A25" s="104" t="s">
        <v>12</v>
      </c>
      <c r="B25" s="104"/>
      <c r="C25" s="104"/>
      <c r="D25" s="104"/>
      <c r="E25" s="104"/>
      <c r="F25" s="104"/>
      <c r="G25" s="104"/>
      <c r="H25" s="104"/>
      <c r="I25" s="922"/>
      <c r="J25" s="922"/>
      <c r="K25" s="92"/>
      <c r="L25" s="92"/>
    </row>
    <row r="26" spans="1:12" ht="15.75" customHeight="1">
      <c r="A26" s="676" t="s">
        <v>14</v>
      </c>
      <c r="B26" s="676"/>
      <c r="C26" s="676"/>
      <c r="D26" s="676"/>
      <c r="E26" s="676"/>
      <c r="F26" s="676"/>
      <c r="G26" s="676"/>
      <c r="H26" s="676"/>
      <c r="I26" s="676"/>
      <c r="J26" s="676"/>
      <c r="K26" s="92"/>
      <c r="L26" s="92"/>
    </row>
    <row r="27" spans="1:12" ht="15.6" customHeight="1">
      <c r="A27" s="676" t="s">
        <v>15</v>
      </c>
      <c r="B27" s="676"/>
      <c r="C27" s="676"/>
      <c r="D27" s="676"/>
      <c r="E27" s="676"/>
      <c r="F27" s="676"/>
      <c r="G27" s="676"/>
      <c r="H27" s="676"/>
      <c r="I27" s="676"/>
      <c r="J27" s="676"/>
      <c r="K27" s="92"/>
      <c r="L27" s="92"/>
    </row>
    <row r="28" spans="1:12">
      <c r="A28" s="92"/>
      <c r="B28" s="92"/>
      <c r="C28" s="92"/>
      <c r="D28" s="92"/>
      <c r="E28" s="92"/>
      <c r="F28" s="92"/>
      <c r="I28" s="37" t="s">
        <v>85</v>
      </c>
      <c r="J28" s="37"/>
      <c r="K28" s="37"/>
      <c r="L28" s="37"/>
    </row>
  </sheetData>
  <mergeCells count="18">
    <mergeCell ref="A27:J27"/>
    <mergeCell ref="B9:B10"/>
    <mergeCell ref="A9:A10"/>
    <mergeCell ref="C9:C10"/>
    <mergeCell ref="A2:H2"/>
    <mergeCell ref="A3:H3"/>
    <mergeCell ref="A23:H23"/>
    <mergeCell ref="I23:L23"/>
    <mergeCell ref="A7:B7"/>
    <mergeCell ref="A5:L5"/>
    <mergeCell ref="K1:L1"/>
    <mergeCell ref="A26:J26"/>
    <mergeCell ref="I25:J25"/>
    <mergeCell ref="G9:H9"/>
    <mergeCell ref="D9:D10"/>
    <mergeCell ref="E9:F9"/>
    <mergeCell ref="I9:J9"/>
    <mergeCell ref="K9:L9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  <colBreaks count="1" manualBreakCount="1">
    <brk id="12" max="37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5"/>
  <sheetViews>
    <sheetView zoomScaleSheetLayoutView="100" workbookViewId="0">
      <selection activeCell="A7" sqref="A7:B7"/>
    </sheetView>
  </sheetViews>
  <sheetFormatPr defaultColWidth="8.85546875" defaultRowHeight="12.75"/>
  <cols>
    <col min="1" max="1" width="11.140625" style="92" customWidth="1"/>
    <col min="2" max="2" width="19.140625" style="92" customWidth="1"/>
    <col min="3" max="3" width="20.5703125" style="92" customWidth="1"/>
    <col min="4" max="4" width="22.28515625" style="92" customWidth="1"/>
    <col min="5" max="5" width="25.42578125" style="92" customWidth="1"/>
    <col min="6" max="6" width="27.42578125" style="92" customWidth="1"/>
    <col min="7" max="16384" width="8.85546875" style="92"/>
  </cols>
  <sheetData>
    <row r="1" spans="1:7" ht="12.75" customHeight="1">
      <c r="D1" s="293"/>
      <c r="E1" s="293"/>
      <c r="F1" s="294" t="s">
        <v>102</v>
      </c>
    </row>
    <row r="2" spans="1:7" ht="15" customHeight="1">
      <c r="B2" s="927" t="s">
        <v>0</v>
      </c>
      <c r="C2" s="927"/>
      <c r="D2" s="927"/>
      <c r="E2" s="927"/>
      <c r="F2" s="927"/>
    </row>
    <row r="3" spans="1:7" ht="20.25">
      <c r="B3" s="697" t="s">
        <v>668</v>
      </c>
      <c r="C3" s="697"/>
      <c r="D3" s="697"/>
      <c r="E3" s="697"/>
      <c r="F3" s="697"/>
    </row>
    <row r="4" spans="1:7" ht="11.25" customHeight="1"/>
    <row r="5" spans="1:7">
      <c r="A5" s="930" t="s">
        <v>464</v>
      </c>
      <c r="B5" s="930"/>
      <c r="C5" s="930"/>
      <c r="D5" s="930"/>
      <c r="E5" s="930"/>
      <c r="F5" s="930"/>
    </row>
    <row r="6" spans="1:7" ht="8.4499999999999993" customHeight="1">
      <c r="A6" s="94"/>
      <c r="B6" s="94"/>
      <c r="C6" s="94"/>
      <c r="D6" s="94"/>
      <c r="E6" s="94"/>
      <c r="F6" s="94"/>
    </row>
    <row r="7" spans="1:7" ht="18" customHeight="1">
      <c r="A7" s="630" t="s">
        <v>893</v>
      </c>
      <c r="B7" s="630"/>
    </row>
    <row r="8" spans="1:7" ht="18" hidden="1" customHeight="1">
      <c r="A8" s="95" t="s">
        <v>1</v>
      </c>
    </row>
    <row r="9" spans="1:7" ht="30.6" customHeight="1">
      <c r="A9" s="925" t="s">
        <v>2</v>
      </c>
      <c r="B9" s="925" t="s">
        <v>3</v>
      </c>
      <c r="C9" s="931" t="s">
        <v>460</v>
      </c>
      <c r="D9" s="932"/>
      <c r="E9" s="931" t="s">
        <v>463</v>
      </c>
      <c r="F9" s="932"/>
    </row>
    <row r="10" spans="1:7" s="105" customFormat="1" ht="25.5">
      <c r="A10" s="925"/>
      <c r="B10" s="925"/>
      <c r="C10" s="96" t="s">
        <v>461</v>
      </c>
      <c r="D10" s="96" t="s">
        <v>462</v>
      </c>
      <c r="E10" s="96" t="s">
        <v>461</v>
      </c>
      <c r="F10" s="96" t="s">
        <v>462</v>
      </c>
      <c r="G10" s="129"/>
    </row>
    <row r="11" spans="1:7" s="178" customFormat="1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7">
        <v>6</v>
      </c>
    </row>
    <row r="12" spans="1:7">
      <c r="A12" s="99">
        <v>1</v>
      </c>
      <c r="B12" s="31" t="s">
        <v>831</v>
      </c>
      <c r="C12" s="100">
        <v>620</v>
      </c>
      <c r="D12" s="100">
        <v>620</v>
      </c>
      <c r="E12" s="100">
        <v>577</v>
      </c>
      <c r="F12" s="100">
        <v>577</v>
      </c>
    </row>
    <row r="13" spans="1:7">
      <c r="A13" s="99">
        <v>2</v>
      </c>
      <c r="B13" s="31" t="s">
        <v>832</v>
      </c>
      <c r="C13" s="100">
        <v>738</v>
      </c>
      <c r="D13" s="100">
        <v>738</v>
      </c>
      <c r="E13" s="100">
        <v>0</v>
      </c>
      <c r="F13" s="100">
        <v>0</v>
      </c>
    </row>
    <row r="14" spans="1:7">
      <c r="A14" s="99">
        <v>3</v>
      </c>
      <c r="B14" s="31" t="s">
        <v>833</v>
      </c>
      <c r="C14" s="100">
        <v>605</v>
      </c>
      <c r="D14" s="100">
        <v>605</v>
      </c>
      <c r="E14" s="100">
        <v>0</v>
      </c>
      <c r="F14" s="100">
        <v>0</v>
      </c>
    </row>
    <row r="15" spans="1:7">
      <c r="A15" s="99">
        <v>4</v>
      </c>
      <c r="B15" s="31" t="s">
        <v>834</v>
      </c>
      <c r="C15" s="100">
        <v>377</v>
      </c>
      <c r="D15" s="100">
        <v>377</v>
      </c>
      <c r="E15" s="100">
        <v>0</v>
      </c>
      <c r="F15" s="100">
        <v>0</v>
      </c>
    </row>
    <row r="16" spans="1:7">
      <c r="A16" s="99">
        <v>5</v>
      </c>
      <c r="B16" s="31" t="s">
        <v>835</v>
      </c>
      <c r="C16" s="100">
        <v>16</v>
      </c>
      <c r="D16" s="100">
        <v>16</v>
      </c>
      <c r="E16" s="100">
        <v>29</v>
      </c>
      <c r="F16" s="100">
        <v>29</v>
      </c>
    </row>
    <row r="17" spans="1:6">
      <c r="A17" s="99">
        <v>6</v>
      </c>
      <c r="B17" s="31" t="s">
        <v>836</v>
      </c>
      <c r="C17" s="100">
        <v>0</v>
      </c>
      <c r="D17" s="100">
        <v>0</v>
      </c>
      <c r="E17" s="100">
        <v>6</v>
      </c>
      <c r="F17" s="100">
        <v>6</v>
      </c>
    </row>
    <row r="18" spans="1:6">
      <c r="A18" s="99">
        <v>8</v>
      </c>
      <c r="B18" s="31" t="s">
        <v>19</v>
      </c>
      <c r="C18" s="382">
        <f>SUM(C12:C17)</f>
        <v>2356</v>
      </c>
      <c r="D18" s="382">
        <f>SUM(D12:D17)</f>
        <v>2356</v>
      </c>
      <c r="E18" s="382">
        <f>SUM(E12:E17)</f>
        <v>612</v>
      </c>
      <c r="F18" s="382">
        <f>SUM(F12:F17)</f>
        <v>612</v>
      </c>
    </row>
    <row r="19" spans="1:6">
      <c r="A19" s="102"/>
      <c r="B19" s="103"/>
      <c r="C19" s="103"/>
      <c r="D19" s="103"/>
      <c r="E19" s="103"/>
      <c r="F19" s="103"/>
    </row>
    <row r="20" spans="1:6">
      <c r="C20" s="92" t="s">
        <v>11</v>
      </c>
    </row>
    <row r="21" spans="1:6" ht="15.75" customHeight="1">
      <c r="A21" s="104" t="s">
        <v>12</v>
      </c>
      <c r="B21" s="104"/>
      <c r="C21" s="104"/>
      <c r="D21" s="104"/>
      <c r="E21" s="104"/>
      <c r="F21" s="104"/>
    </row>
    <row r="22" spans="1:6" ht="15.6" customHeight="1">
      <c r="A22" s="676" t="s">
        <v>14</v>
      </c>
      <c r="B22" s="676"/>
      <c r="C22" s="676"/>
      <c r="D22" s="676"/>
      <c r="E22" s="676"/>
      <c r="F22" s="676"/>
    </row>
    <row r="23" spans="1:6" ht="15.75">
      <c r="A23" s="676" t="s">
        <v>15</v>
      </c>
      <c r="B23" s="676"/>
      <c r="C23" s="676"/>
      <c r="D23" s="676"/>
      <c r="E23" s="676"/>
      <c r="F23" s="676"/>
    </row>
    <row r="25" spans="1:6">
      <c r="A25" s="929"/>
      <c r="B25" s="929"/>
      <c r="C25" s="929"/>
      <c r="D25" s="929"/>
      <c r="E25" s="929"/>
      <c r="F25" s="929"/>
    </row>
  </sheetData>
  <mergeCells count="11">
    <mergeCell ref="A23:F23"/>
    <mergeCell ref="A25:F25"/>
    <mergeCell ref="A22:F22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1"/>
  <sheetViews>
    <sheetView zoomScale="85" zoomScaleNormal="85" zoomScaleSheetLayoutView="100" workbookViewId="0">
      <selection activeCell="A11" sqref="A11"/>
    </sheetView>
  </sheetViews>
  <sheetFormatPr defaultRowHeight="12.75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>
      <c r="A1" s="92"/>
      <c r="B1" s="92"/>
      <c r="C1" s="92"/>
      <c r="D1" s="798"/>
      <c r="E1" s="798"/>
      <c r="F1" s="42"/>
      <c r="G1" s="798" t="s">
        <v>466</v>
      </c>
      <c r="H1" s="798"/>
      <c r="I1" s="798"/>
      <c r="J1" s="798"/>
      <c r="K1" s="106"/>
      <c r="L1" s="92"/>
      <c r="M1" s="92"/>
    </row>
    <row r="2" spans="1:13" ht="15.75">
      <c r="A2" s="927" t="s">
        <v>0</v>
      </c>
      <c r="B2" s="927"/>
      <c r="C2" s="927"/>
      <c r="D2" s="927"/>
      <c r="E2" s="927"/>
      <c r="F2" s="927"/>
      <c r="G2" s="927"/>
      <c r="H2" s="927"/>
      <c r="I2" s="927"/>
      <c r="J2" s="927"/>
      <c r="K2" s="92"/>
      <c r="L2" s="92"/>
      <c r="M2" s="92"/>
    </row>
    <row r="3" spans="1:13" ht="18">
      <c r="A3" s="139"/>
      <c r="B3" s="139"/>
      <c r="C3" s="938" t="s">
        <v>668</v>
      </c>
      <c r="D3" s="938"/>
      <c r="E3" s="938"/>
      <c r="F3" s="938"/>
      <c r="G3" s="938"/>
      <c r="H3" s="938"/>
      <c r="I3" s="938"/>
      <c r="J3" s="139"/>
      <c r="K3" s="92"/>
      <c r="L3" s="92"/>
      <c r="M3" s="92"/>
    </row>
    <row r="4" spans="1:13" ht="15.75">
      <c r="A4" s="698" t="s">
        <v>465</v>
      </c>
      <c r="B4" s="698"/>
      <c r="C4" s="698"/>
      <c r="D4" s="698"/>
      <c r="E4" s="698"/>
      <c r="F4" s="698"/>
      <c r="G4" s="698"/>
      <c r="H4" s="698"/>
      <c r="I4" s="698"/>
      <c r="J4" s="698"/>
      <c r="K4" s="92"/>
      <c r="L4" s="92"/>
      <c r="M4" s="92"/>
    </row>
    <row r="5" spans="1:13" ht="15.75">
      <c r="A5" s="630" t="s">
        <v>893</v>
      </c>
      <c r="B5" s="630"/>
      <c r="C5" s="94"/>
      <c r="D5" s="94"/>
      <c r="E5" s="94"/>
      <c r="F5" s="94"/>
      <c r="G5" s="94"/>
      <c r="H5" s="94"/>
      <c r="I5" s="94"/>
      <c r="J5" s="94"/>
      <c r="K5" s="92"/>
      <c r="L5" s="92"/>
      <c r="M5" s="92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8">
      <c r="A7" s="95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21.75" customHeight="1">
      <c r="A8" s="933" t="s">
        <v>2</v>
      </c>
      <c r="B8" s="933" t="s">
        <v>3</v>
      </c>
      <c r="C8" s="935" t="s">
        <v>145</v>
      </c>
      <c r="D8" s="936"/>
      <c r="E8" s="936"/>
      <c r="F8" s="936"/>
      <c r="G8" s="936"/>
      <c r="H8" s="936"/>
      <c r="I8" s="936"/>
      <c r="J8" s="937"/>
      <c r="K8" s="92"/>
      <c r="L8" s="92"/>
      <c r="M8" s="92"/>
    </row>
    <row r="9" spans="1:13" ht="39.75" customHeight="1">
      <c r="A9" s="934"/>
      <c r="B9" s="934"/>
      <c r="C9" s="96" t="s">
        <v>204</v>
      </c>
      <c r="D9" s="96" t="s">
        <v>125</v>
      </c>
      <c r="E9" s="96" t="s">
        <v>401</v>
      </c>
      <c r="F9" s="146" t="s">
        <v>171</v>
      </c>
      <c r="G9" s="146" t="s">
        <v>126</v>
      </c>
      <c r="H9" s="168" t="s">
        <v>203</v>
      </c>
      <c r="I9" s="168" t="s">
        <v>224</v>
      </c>
      <c r="J9" s="97" t="s">
        <v>19</v>
      </c>
      <c r="K9" s="105"/>
      <c r="L9" s="105"/>
      <c r="M9" s="105"/>
    </row>
    <row r="10" spans="1:13" s="15" customFormat="1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8">
        <v>8</v>
      </c>
      <c r="I10" s="98">
        <v>9</v>
      </c>
      <c r="J10" s="97">
        <v>10</v>
      </c>
      <c r="K10" s="105"/>
      <c r="L10" s="105"/>
      <c r="M10" s="105"/>
    </row>
    <row r="11" spans="1:13" ht="21.75" customHeight="1">
      <c r="A11" s="423">
        <v>1</v>
      </c>
      <c r="B11" s="133" t="s">
        <v>831</v>
      </c>
      <c r="C11" s="424">
        <v>0</v>
      </c>
      <c r="D11" s="424">
        <v>0</v>
      </c>
      <c r="E11" s="424">
        <v>0</v>
      </c>
      <c r="F11" s="424">
        <v>0</v>
      </c>
      <c r="G11" s="424">
        <v>31</v>
      </c>
      <c r="H11" s="425">
        <v>1</v>
      </c>
      <c r="I11" s="425">
        <v>0</v>
      </c>
      <c r="J11" s="426">
        <f>SUM(C11:I11)</f>
        <v>32</v>
      </c>
      <c r="K11" s="92"/>
      <c r="L11" s="92"/>
      <c r="M11" s="92"/>
    </row>
    <row r="12" spans="1:13" ht="21.75" customHeight="1">
      <c r="A12" s="423">
        <v>2</v>
      </c>
      <c r="B12" s="133" t="s">
        <v>832</v>
      </c>
      <c r="C12" s="424">
        <v>0</v>
      </c>
      <c r="D12" s="424">
        <v>0</v>
      </c>
      <c r="E12" s="424">
        <v>0</v>
      </c>
      <c r="F12" s="424">
        <v>0</v>
      </c>
      <c r="G12" s="424">
        <v>11</v>
      </c>
      <c r="H12" s="425">
        <v>0</v>
      </c>
      <c r="I12" s="425">
        <v>0</v>
      </c>
      <c r="J12" s="426">
        <f>SUM(D12:I12)</f>
        <v>11</v>
      </c>
      <c r="K12" s="92"/>
      <c r="L12" s="92"/>
      <c r="M12" s="92"/>
    </row>
    <row r="13" spans="1:13" ht="21.75" customHeight="1">
      <c r="A13" s="423">
        <v>3</v>
      </c>
      <c r="B13" s="133" t="s">
        <v>833</v>
      </c>
      <c r="C13" s="424">
        <v>0</v>
      </c>
      <c r="D13" s="424">
        <v>0</v>
      </c>
      <c r="E13" s="424">
        <v>0</v>
      </c>
      <c r="F13" s="424">
        <v>0</v>
      </c>
      <c r="G13" s="424">
        <v>5</v>
      </c>
      <c r="H13" s="425">
        <v>0</v>
      </c>
      <c r="I13" s="425">
        <v>0</v>
      </c>
      <c r="J13" s="426">
        <f>SUM(D13:I13)</f>
        <v>5</v>
      </c>
      <c r="K13" s="92"/>
      <c r="L13" s="92"/>
      <c r="M13" s="92"/>
    </row>
    <row r="14" spans="1:13" ht="21.75" customHeight="1">
      <c r="A14" s="423">
        <v>4</v>
      </c>
      <c r="B14" s="133" t="s">
        <v>834</v>
      </c>
      <c r="C14" s="424">
        <v>0</v>
      </c>
      <c r="D14" s="424">
        <v>0</v>
      </c>
      <c r="E14" s="424">
        <v>0</v>
      </c>
      <c r="F14" s="424">
        <v>0</v>
      </c>
      <c r="G14" s="424">
        <v>3</v>
      </c>
      <c r="H14" s="425">
        <v>0</v>
      </c>
      <c r="I14" s="425">
        <v>0</v>
      </c>
      <c r="J14" s="426">
        <v>3</v>
      </c>
      <c r="K14" s="92"/>
      <c r="L14" s="92"/>
      <c r="M14" s="92"/>
    </row>
    <row r="15" spans="1:13" ht="21.75" customHeight="1">
      <c r="A15" s="423">
        <v>5</v>
      </c>
      <c r="B15" s="133" t="s">
        <v>835</v>
      </c>
      <c r="C15" s="424">
        <v>0</v>
      </c>
      <c r="D15" s="424">
        <v>1</v>
      </c>
      <c r="E15" s="424">
        <v>0</v>
      </c>
      <c r="F15" s="424">
        <v>0</v>
      </c>
      <c r="G15" s="424">
        <v>1</v>
      </c>
      <c r="H15" s="425">
        <v>0</v>
      </c>
      <c r="I15" s="425">
        <v>0</v>
      </c>
      <c r="J15" s="426">
        <f>SUM(D15:I15)</f>
        <v>2</v>
      </c>
      <c r="K15" s="92"/>
      <c r="L15" s="92"/>
      <c r="M15" s="92"/>
    </row>
    <row r="16" spans="1:13" ht="21.75" customHeight="1">
      <c r="A16" s="423">
        <v>6</v>
      </c>
      <c r="B16" s="133" t="s">
        <v>836</v>
      </c>
      <c r="C16" s="424">
        <v>0</v>
      </c>
      <c r="D16" s="424">
        <v>0</v>
      </c>
      <c r="E16" s="424">
        <v>0</v>
      </c>
      <c r="F16" s="424">
        <v>0</v>
      </c>
      <c r="G16" s="424">
        <v>1</v>
      </c>
      <c r="H16" s="425">
        <v>0</v>
      </c>
      <c r="I16" s="425">
        <v>0</v>
      </c>
      <c r="J16" s="426">
        <f>SUM(D16:I16)</f>
        <v>1</v>
      </c>
      <c r="K16" s="92"/>
      <c r="L16" s="92"/>
      <c r="M16" s="92"/>
    </row>
    <row r="17" spans="1:13" ht="21.75" customHeight="1">
      <c r="A17" s="423">
        <v>7</v>
      </c>
      <c r="B17" s="133" t="s">
        <v>19</v>
      </c>
      <c r="C17" s="427">
        <f t="shared" ref="C17:J17" si="0">SUM(C11:C16)</f>
        <v>0</v>
      </c>
      <c r="D17" s="427">
        <f t="shared" si="0"/>
        <v>1</v>
      </c>
      <c r="E17" s="427">
        <f t="shared" si="0"/>
        <v>0</v>
      </c>
      <c r="F17" s="427">
        <f t="shared" si="0"/>
        <v>0</v>
      </c>
      <c r="G17" s="427">
        <f t="shared" si="0"/>
        <v>52</v>
      </c>
      <c r="H17" s="428">
        <f t="shared" si="0"/>
        <v>1</v>
      </c>
      <c r="I17" s="428">
        <f t="shared" si="0"/>
        <v>0</v>
      </c>
      <c r="J17" s="426">
        <f t="shared" si="0"/>
        <v>54</v>
      </c>
      <c r="K17" s="92"/>
      <c r="L17" s="92"/>
      <c r="M17" s="92"/>
    </row>
    <row r="18" spans="1:13">
      <c r="A18" s="10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>
      <c r="A20" s="92" t="s">
        <v>127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>
      <c r="A21" s="92" t="s">
        <v>205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>
      <c r="A22" t="s">
        <v>128</v>
      </c>
    </row>
    <row r="23" spans="1:13">
      <c r="A23" s="928" t="s">
        <v>129</v>
      </c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</row>
    <row r="24" spans="1:13">
      <c r="A24" s="939" t="s">
        <v>130</v>
      </c>
      <c r="B24" s="939"/>
      <c r="C24" s="939"/>
      <c r="D24" s="939"/>
      <c r="E24" s="92"/>
      <c r="F24" s="92"/>
      <c r="G24" s="92"/>
      <c r="H24" s="92"/>
      <c r="I24" s="92"/>
      <c r="J24" s="92"/>
      <c r="K24" s="92"/>
      <c r="L24" s="92"/>
      <c r="M24" s="92"/>
    </row>
    <row r="25" spans="1:13">
      <c r="A25" s="147" t="s">
        <v>172</v>
      </c>
      <c r="B25" s="147"/>
      <c r="C25" s="147"/>
      <c r="D25" s="147"/>
      <c r="E25" s="92"/>
      <c r="F25" s="92"/>
      <c r="G25" s="92"/>
      <c r="H25" s="92"/>
      <c r="I25" s="92"/>
      <c r="J25" s="92"/>
      <c r="K25" s="92"/>
      <c r="L25" s="92"/>
      <c r="M25" s="92"/>
    </row>
    <row r="26" spans="1:13">
      <c r="A26" s="147"/>
      <c r="B26" s="147"/>
      <c r="C26" s="147"/>
      <c r="D26" s="147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15.75">
      <c r="A27" s="104" t="s">
        <v>12</v>
      </c>
      <c r="B27" s="104"/>
      <c r="C27" s="104"/>
      <c r="D27" s="104"/>
      <c r="E27" s="104"/>
      <c r="F27" s="104"/>
      <c r="G27" s="104"/>
      <c r="H27" s="104"/>
      <c r="I27" s="104"/>
      <c r="J27" s="148" t="s">
        <v>13</v>
      </c>
      <c r="K27" s="148"/>
      <c r="L27" s="92"/>
      <c r="M27" s="92"/>
    </row>
    <row r="28" spans="1:13" ht="15.75">
      <c r="A28" s="676" t="s">
        <v>14</v>
      </c>
      <c r="B28" s="676"/>
      <c r="C28" s="676"/>
      <c r="D28" s="676"/>
      <c r="E28" s="676"/>
      <c r="F28" s="676"/>
      <c r="G28" s="676"/>
      <c r="H28" s="676"/>
      <c r="I28" s="676"/>
      <c r="J28" s="676"/>
      <c r="K28" s="92"/>
      <c r="L28" s="92"/>
      <c r="M28" s="92"/>
    </row>
    <row r="29" spans="1:13" ht="15.75" customHeight="1">
      <c r="A29" s="676" t="s">
        <v>15</v>
      </c>
      <c r="B29" s="676"/>
      <c r="C29" s="676"/>
      <c r="D29" s="676"/>
      <c r="E29" s="676"/>
      <c r="F29" s="676"/>
      <c r="G29" s="676"/>
      <c r="H29" s="676"/>
      <c r="I29" s="676"/>
      <c r="J29" s="676"/>
      <c r="K29" s="148"/>
      <c r="L29" s="92"/>
      <c r="M29" s="92"/>
    </row>
    <row r="30" spans="1:13">
      <c r="A30" s="92"/>
      <c r="B30" s="92"/>
      <c r="C30" s="92"/>
      <c r="D30" s="92"/>
      <c r="E30" s="92"/>
      <c r="F30" s="92"/>
      <c r="G30" s="631" t="s">
        <v>85</v>
      </c>
      <c r="H30" s="631"/>
      <c r="I30" s="631"/>
      <c r="J30" s="631"/>
      <c r="K30" s="37"/>
      <c r="L30" s="37"/>
      <c r="M30" s="92"/>
    </row>
    <row r="31" spans="1:13">
      <c r="A31" s="929"/>
      <c r="B31" s="929"/>
      <c r="C31" s="929"/>
      <c r="D31" s="929"/>
      <c r="E31" s="929"/>
      <c r="F31" s="929"/>
      <c r="G31" s="929"/>
      <c r="H31" s="929"/>
      <c r="I31" s="929"/>
      <c r="J31" s="929"/>
      <c r="K31" s="92"/>
      <c r="L31" s="92"/>
      <c r="M31" s="92"/>
    </row>
  </sheetData>
  <mergeCells count="17">
    <mergeCell ref="G30:J30"/>
    <mergeCell ref="A31:J31"/>
    <mergeCell ref="A28:J28"/>
    <mergeCell ref="A23:D23"/>
    <mergeCell ref="E23:J23"/>
    <mergeCell ref="A24:D24"/>
    <mergeCell ref="A29:J29"/>
    <mergeCell ref="K23:M23"/>
    <mergeCell ref="A8:A9"/>
    <mergeCell ref="B8:B9"/>
    <mergeCell ref="C8:J8"/>
    <mergeCell ref="C3:I3"/>
    <mergeCell ref="D1:E1"/>
    <mergeCell ref="G1:J1"/>
    <mergeCell ref="A2:J2"/>
    <mergeCell ref="A4:J4"/>
    <mergeCell ref="A5:B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8"/>
  <sheetViews>
    <sheetView zoomScale="80" zoomScaleNormal="80" zoomScaleSheetLayoutView="76" workbookViewId="0">
      <selection activeCell="A7" sqref="A7:B7"/>
    </sheetView>
  </sheetViews>
  <sheetFormatPr defaultRowHeight="12.75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798" t="s">
        <v>563</v>
      </c>
      <c r="M1" s="798"/>
      <c r="N1" s="106"/>
      <c r="O1" s="92"/>
      <c r="P1" s="92"/>
    </row>
    <row r="2" spans="1:26" ht="15.75">
      <c r="A2" s="927" t="s">
        <v>0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"/>
      <c r="O2" s="92"/>
      <c r="P2" s="92"/>
    </row>
    <row r="3" spans="1:26" ht="20.25">
      <c r="A3" s="697" t="s">
        <v>668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92"/>
      <c r="O3" s="92"/>
      <c r="P3" s="92"/>
    </row>
    <row r="4" spans="1:26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6" ht="15.75">
      <c r="A5" s="698" t="s">
        <v>562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92"/>
      <c r="O5" s="92"/>
      <c r="P5" s="92"/>
    </row>
    <row r="6" spans="1:26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26">
      <c r="A7" s="630" t="s">
        <v>893</v>
      </c>
      <c r="B7" s="630"/>
      <c r="C7" s="33"/>
      <c r="D7" s="33"/>
      <c r="E7" s="33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26" ht="18">
      <c r="A8" s="95"/>
      <c r="B8" s="95"/>
      <c r="C8" s="95"/>
      <c r="D8" s="95"/>
      <c r="E8" s="9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26" ht="19.899999999999999" customHeight="1">
      <c r="A9" s="925" t="s">
        <v>2</v>
      </c>
      <c r="B9" s="925" t="s">
        <v>3</v>
      </c>
      <c r="C9" s="941" t="s">
        <v>125</v>
      </c>
      <c r="D9" s="941"/>
      <c r="E9" s="942"/>
      <c r="F9" s="940" t="s">
        <v>126</v>
      </c>
      <c r="G9" s="941"/>
      <c r="H9" s="941"/>
      <c r="I9" s="942"/>
      <c r="J9" s="940" t="s">
        <v>203</v>
      </c>
      <c r="K9" s="941"/>
      <c r="L9" s="941"/>
      <c r="M9" s="942"/>
      <c r="Y9" s="9"/>
      <c r="Z9" s="13"/>
    </row>
    <row r="10" spans="1:26" ht="45.75" customHeight="1">
      <c r="A10" s="925"/>
      <c r="B10" s="925"/>
      <c r="C10" s="150" t="s">
        <v>403</v>
      </c>
      <c r="D10" s="4" t="s">
        <v>400</v>
      </c>
      <c r="E10" s="150" t="s">
        <v>206</v>
      </c>
      <c r="F10" s="4" t="s">
        <v>398</v>
      </c>
      <c r="G10" s="150" t="s">
        <v>399</v>
      </c>
      <c r="H10" s="4" t="s">
        <v>400</v>
      </c>
      <c r="I10" s="150" t="s">
        <v>206</v>
      </c>
      <c r="J10" s="4" t="s">
        <v>402</v>
      </c>
      <c r="K10" s="150" t="s">
        <v>399</v>
      </c>
      <c r="L10" s="4" t="s">
        <v>400</v>
      </c>
      <c r="M10" s="5" t="s">
        <v>206</v>
      </c>
    </row>
    <row r="11" spans="1:26" s="15" customFormat="1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  <c r="M11" s="96">
        <v>13</v>
      </c>
    </row>
    <row r="12" spans="1:26" ht="18.75" customHeight="1">
      <c r="A12" s="99">
        <v>1</v>
      </c>
      <c r="B12" s="31" t="s">
        <v>831</v>
      </c>
      <c r="C12" s="943" t="s">
        <v>843</v>
      </c>
      <c r="D12" s="944"/>
      <c r="E12" s="945"/>
      <c r="F12" s="943" t="s">
        <v>843</v>
      </c>
      <c r="G12" s="944"/>
      <c r="H12" s="944"/>
      <c r="I12" s="944"/>
      <c r="J12" s="944"/>
      <c r="K12" s="944"/>
      <c r="L12" s="944"/>
      <c r="M12" s="945"/>
    </row>
    <row r="13" spans="1:26" ht="18.75" customHeight="1">
      <c r="A13" s="99">
        <v>2</v>
      </c>
      <c r="B13" s="31" t="s">
        <v>832</v>
      </c>
      <c r="C13" s="946"/>
      <c r="D13" s="947"/>
      <c r="E13" s="948"/>
      <c r="F13" s="946"/>
      <c r="G13" s="947"/>
      <c r="H13" s="947"/>
      <c r="I13" s="947"/>
      <c r="J13" s="947"/>
      <c r="K13" s="947"/>
      <c r="L13" s="947"/>
      <c r="M13" s="948"/>
    </row>
    <row r="14" spans="1:26" ht="18.75" customHeight="1">
      <c r="A14" s="99">
        <v>3</v>
      </c>
      <c r="B14" s="31" t="s">
        <v>833</v>
      </c>
      <c r="C14" s="946"/>
      <c r="D14" s="947"/>
      <c r="E14" s="948"/>
      <c r="F14" s="946"/>
      <c r="G14" s="947"/>
      <c r="H14" s="947"/>
      <c r="I14" s="947"/>
      <c r="J14" s="947"/>
      <c r="K14" s="947"/>
      <c r="L14" s="947"/>
      <c r="M14" s="948"/>
    </row>
    <row r="15" spans="1:26" ht="18.75" customHeight="1">
      <c r="A15" s="99">
        <v>4</v>
      </c>
      <c r="B15" s="31" t="s">
        <v>834</v>
      </c>
      <c r="C15" s="946"/>
      <c r="D15" s="947"/>
      <c r="E15" s="948"/>
      <c r="F15" s="946"/>
      <c r="G15" s="947"/>
      <c r="H15" s="947"/>
      <c r="I15" s="947"/>
      <c r="J15" s="947"/>
      <c r="K15" s="947"/>
      <c r="L15" s="947"/>
      <c r="M15" s="948"/>
    </row>
    <row r="16" spans="1:26" ht="18.75" customHeight="1">
      <c r="A16" s="99">
        <v>5</v>
      </c>
      <c r="B16" s="31" t="s">
        <v>835</v>
      </c>
      <c r="C16" s="946"/>
      <c r="D16" s="947"/>
      <c r="E16" s="948"/>
      <c r="F16" s="946"/>
      <c r="G16" s="947"/>
      <c r="H16" s="947"/>
      <c r="I16" s="947"/>
      <c r="J16" s="947"/>
      <c r="K16" s="947"/>
      <c r="L16" s="947"/>
      <c r="M16" s="948"/>
    </row>
    <row r="17" spans="1:16" ht="18.75" customHeight="1">
      <c r="A17" s="99">
        <v>6</v>
      </c>
      <c r="B17" s="31" t="s">
        <v>836</v>
      </c>
      <c r="C17" s="946"/>
      <c r="D17" s="947"/>
      <c r="E17" s="948"/>
      <c r="F17" s="946"/>
      <c r="G17" s="947"/>
      <c r="H17" s="947"/>
      <c r="I17" s="947"/>
      <c r="J17" s="947"/>
      <c r="K17" s="947"/>
      <c r="L17" s="947"/>
      <c r="M17" s="948"/>
    </row>
    <row r="18" spans="1:16" ht="18.75" customHeight="1">
      <c r="A18" s="99">
        <v>7</v>
      </c>
      <c r="B18" s="31" t="s">
        <v>19</v>
      </c>
      <c r="C18" s="949"/>
      <c r="D18" s="950"/>
      <c r="E18" s="951"/>
      <c r="F18" s="949"/>
      <c r="G18" s="950"/>
      <c r="H18" s="950"/>
      <c r="I18" s="950"/>
      <c r="J18" s="950"/>
      <c r="K18" s="950"/>
      <c r="L18" s="950"/>
      <c r="M18" s="951"/>
    </row>
    <row r="19" spans="1:16">
      <c r="A19" s="101"/>
      <c r="B19" s="101"/>
      <c r="C19" s="101"/>
      <c r="D19" s="101"/>
      <c r="E19" s="10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1:16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3" spans="1:16">
      <c r="A23" s="928"/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109"/>
      <c r="N23" s="928"/>
      <c r="O23" s="928"/>
      <c r="P23" s="928"/>
    </row>
    <row r="24" spans="1:16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5.75">
      <c r="A25" s="104" t="s">
        <v>12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922" t="s">
        <v>13</v>
      </c>
      <c r="L25" s="922"/>
      <c r="M25" s="922"/>
      <c r="N25" s="148"/>
      <c r="O25" s="92"/>
      <c r="P25" s="92"/>
    </row>
    <row r="26" spans="1:16" ht="15.75">
      <c r="A26" s="676" t="s">
        <v>14</v>
      </c>
      <c r="B26" s="676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92"/>
      <c r="O26" s="92"/>
      <c r="P26" s="92"/>
    </row>
    <row r="27" spans="1:16" ht="15.6" customHeight="1">
      <c r="A27" s="676" t="s">
        <v>15</v>
      </c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148"/>
      <c r="O27" s="92"/>
      <c r="P27" s="92"/>
    </row>
    <row r="28" spans="1:16">
      <c r="A28" s="92"/>
      <c r="B28" s="92"/>
      <c r="C28" s="92"/>
      <c r="D28" s="92"/>
      <c r="E28" s="92"/>
      <c r="F28" s="92"/>
      <c r="G28" s="92"/>
      <c r="L28" s="37" t="s">
        <v>85</v>
      </c>
      <c r="M28" s="37"/>
      <c r="N28" s="37"/>
      <c r="O28" s="37"/>
      <c r="P28" s="37"/>
    </row>
  </sheetData>
  <mergeCells count="17">
    <mergeCell ref="N23:P23"/>
    <mergeCell ref="C9:E9"/>
    <mergeCell ref="L1:M1"/>
    <mergeCell ref="A2:M2"/>
    <mergeCell ref="A3:M3"/>
    <mergeCell ref="A5:M5"/>
    <mergeCell ref="A7:B7"/>
    <mergeCell ref="C12:E18"/>
    <mergeCell ref="F12:M18"/>
    <mergeCell ref="K25:M25"/>
    <mergeCell ref="A26:M26"/>
    <mergeCell ref="A9:A10"/>
    <mergeCell ref="B9:B10"/>
    <mergeCell ref="A27:M27"/>
    <mergeCell ref="F9:I9"/>
    <mergeCell ref="J9:M9"/>
    <mergeCell ref="A23:L23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IQ39"/>
  <sheetViews>
    <sheetView view="pageBreakPreview" topLeftCell="A10" zoomScale="86" zoomScaleSheetLayoutView="86" workbookViewId="0">
      <selection activeCell="K20" sqref="K20"/>
    </sheetView>
  </sheetViews>
  <sheetFormatPr defaultRowHeight="12.75"/>
  <cols>
    <col min="1" max="1" width="7.28515625" customWidth="1"/>
    <col min="2" max="2" width="21.7109375" customWidth="1"/>
    <col min="3" max="3" width="12.85546875" customWidth="1"/>
    <col min="4" max="4" width="13.28515625" customWidth="1"/>
    <col min="5" max="6" width="10.7109375" customWidth="1"/>
    <col min="7" max="7" width="9.5703125" bestFit="1" customWidth="1"/>
    <col min="8" max="8" width="10.28515625" bestFit="1" customWidth="1"/>
    <col min="9" max="10" width="10.7109375" customWidth="1"/>
    <col min="11" max="13" width="10.28515625" bestFit="1" customWidth="1"/>
    <col min="14" max="14" width="11.28515625" bestFit="1" customWidth="1"/>
    <col min="15" max="17" width="12.85546875" customWidth="1"/>
    <col min="23" max="23" width="11" customWidth="1"/>
    <col min="24" max="25" width="8.85546875" hidden="1" customWidth="1"/>
  </cols>
  <sheetData>
    <row r="2" spans="1:251" ht="15.75">
      <c r="A2" s="482"/>
      <c r="B2" s="482"/>
      <c r="C2" s="482"/>
      <c r="D2" s="482"/>
      <c r="E2" s="482"/>
      <c r="F2" s="627"/>
      <c r="G2" s="627"/>
      <c r="H2" s="627"/>
      <c r="I2" s="627"/>
      <c r="J2" s="627"/>
      <c r="K2" s="627"/>
      <c r="L2" s="627"/>
      <c r="M2" s="540"/>
      <c r="N2" s="540"/>
      <c r="O2" s="482"/>
      <c r="P2" s="550" t="s">
        <v>60</v>
      </c>
      <c r="Q2" s="482"/>
    </row>
    <row r="3" spans="1:251" ht="15.75">
      <c r="A3" s="627" t="s">
        <v>58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482"/>
    </row>
    <row r="4" spans="1:251" ht="15.75">
      <c r="A4" s="627" t="s">
        <v>668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ht="15.75">
      <c r="A5" s="629" t="s">
        <v>670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482"/>
    </row>
    <row r="6" spans="1:251" ht="15.75">
      <c r="A6" s="541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482"/>
    </row>
    <row r="7" spans="1:251" ht="15.75">
      <c r="A7" s="671" t="s">
        <v>893</v>
      </c>
      <c r="B7" s="671"/>
      <c r="C7" s="671"/>
      <c r="D7" s="548"/>
      <c r="E7" s="548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482"/>
    </row>
    <row r="8" spans="1:251" ht="15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</row>
    <row r="9" spans="1:251" ht="15.75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552"/>
      <c r="R9" s="16"/>
      <c r="S9" s="16"/>
      <c r="T9" s="16"/>
      <c r="U9" s="16"/>
      <c r="V9" s="16"/>
      <c r="W9" s="619"/>
      <c r="X9" s="619"/>
      <c r="Y9" s="619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ht="12.75" customHeight="1">
      <c r="A10" s="649" t="s">
        <v>2</v>
      </c>
      <c r="B10" s="649" t="s">
        <v>114</v>
      </c>
      <c r="C10" s="651" t="s">
        <v>160</v>
      </c>
      <c r="D10" s="652"/>
      <c r="E10" s="653"/>
      <c r="F10" s="661" t="s">
        <v>894</v>
      </c>
      <c r="G10" s="662"/>
      <c r="H10" s="662"/>
      <c r="I10" s="662"/>
      <c r="J10" s="662"/>
      <c r="K10" s="662"/>
      <c r="L10" s="662"/>
      <c r="M10" s="662"/>
      <c r="N10" s="663"/>
      <c r="O10" s="664" t="s">
        <v>895</v>
      </c>
      <c r="P10" s="664"/>
      <c r="Q10" s="664"/>
      <c r="R10" s="134"/>
      <c r="S10" s="134"/>
      <c r="T10" s="134"/>
      <c r="U10" s="134"/>
      <c r="V10" s="134"/>
      <c r="W10" s="134"/>
      <c r="X10" s="134"/>
      <c r="Y10" s="134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ht="15.75">
      <c r="A11" s="650"/>
      <c r="B11" s="650"/>
      <c r="C11" s="654"/>
      <c r="D11" s="655"/>
      <c r="E11" s="656"/>
      <c r="F11" s="657" t="s">
        <v>180</v>
      </c>
      <c r="G11" s="658"/>
      <c r="H11" s="659"/>
      <c r="I11" s="657" t="s">
        <v>181</v>
      </c>
      <c r="J11" s="658"/>
      <c r="K11" s="659"/>
      <c r="L11" s="660" t="s">
        <v>19</v>
      </c>
      <c r="M11" s="660"/>
      <c r="N11" s="660"/>
      <c r="O11" s="664"/>
      <c r="P11" s="664"/>
      <c r="Q11" s="664"/>
      <c r="R11" s="134"/>
      <c r="S11" s="134"/>
      <c r="T11" s="134"/>
      <c r="U11" s="134"/>
      <c r="V11" s="134"/>
      <c r="W11" s="134"/>
      <c r="X11" s="134"/>
      <c r="Y11" s="13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ht="31.5">
      <c r="A12" s="553"/>
      <c r="B12" s="553"/>
      <c r="C12" s="554" t="s">
        <v>260</v>
      </c>
      <c r="D12" s="554" t="s">
        <v>261</v>
      </c>
      <c r="E12" s="554" t="s">
        <v>92</v>
      </c>
      <c r="F12" s="554" t="s">
        <v>260</v>
      </c>
      <c r="G12" s="554" t="s">
        <v>261</v>
      </c>
      <c r="H12" s="554" t="s">
        <v>19</v>
      </c>
      <c r="I12" s="554" t="s">
        <v>260</v>
      </c>
      <c r="J12" s="554" t="s">
        <v>261</v>
      </c>
      <c r="K12" s="554" t="s">
        <v>92</v>
      </c>
      <c r="L12" s="554" t="s">
        <v>260</v>
      </c>
      <c r="M12" s="554" t="s">
        <v>261</v>
      </c>
      <c r="N12" s="554" t="s">
        <v>19</v>
      </c>
      <c r="O12" s="549" t="s">
        <v>887</v>
      </c>
      <c r="P12" s="549" t="s">
        <v>886</v>
      </c>
      <c r="Q12" s="555" t="s">
        <v>888</v>
      </c>
      <c r="R12" s="134"/>
      <c r="S12" s="134"/>
      <c r="T12" s="134"/>
      <c r="U12" s="134"/>
      <c r="V12" s="134"/>
      <c r="W12" s="134"/>
      <c r="X12" s="134"/>
      <c r="Y12" s="13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ht="15">
      <c r="A13" s="556">
        <v>1</v>
      </c>
      <c r="B13" s="557">
        <v>2</v>
      </c>
      <c r="C13" s="556">
        <v>3</v>
      </c>
      <c r="D13" s="556">
        <v>4</v>
      </c>
      <c r="E13" s="556">
        <v>5</v>
      </c>
      <c r="F13" s="556">
        <v>6</v>
      </c>
      <c r="G13" s="557">
        <v>7</v>
      </c>
      <c r="H13" s="556">
        <v>8</v>
      </c>
      <c r="I13" s="557">
        <v>9</v>
      </c>
      <c r="J13" s="556">
        <v>10</v>
      </c>
      <c r="K13" s="557">
        <v>11</v>
      </c>
      <c r="L13" s="556">
        <v>12</v>
      </c>
      <c r="M13" s="556">
        <v>13</v>
      </c>
      <c r="N13" s="556">
        <v>14</v>
      </c>
      <c r="O13" s="556">
        <v>15</v>
      </c>
      <c r="P13" s="557">
        <v>16</v>
      </c>
      <c r="Q13" s="556">
        <v>17</v>
      </c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ht="31.5">
      <c r="A14" s="529"/>
      <c r="B14" s="558" t="s">
        <v>247</v>
      </c>
      <c r="C14" s="529"/>
      <c r="D14" s="529"/>
      <c r="E14" s="559"/>
      <c r="F14" s="529"/>
      <c r="G14" s="529"/>
      <c r="H14" s="559"/>
      <c r="I14" s="529"/>
      <c r="J14" s="529"/>
      <c r="K14" s="529"/>
      <c r="L14" s="529"/>
      <c r="M14" s="529"/>
      <c r="N14" s="529"/>
      <c r="O14" s="529"/>
      <c r="P14" s="483"/>
      <c r="Q14" s="483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251" ht="31.5">
      <c r="A15" s="545">
        <v>1</v>
      </c>
      <c r="B15" s="558" t="s">
        <v>187</v>
      </c>
      <c r="C15" s="560">
        <f>E15*82%</f>
        <v>572.31079999999997</v>
      </c>
      <c r="D15" s="560">
        <f>E15*18%</f>
        <v>125.62920000000001</v>
      </c>
      <c r="E15" s="561">
        <v>697.94</v>
      </c>
      <c r="F15" s="486">
        <v>312.69059999999996</v>
      </c>
      <c r="G15" s="486">
        <v>68.639400000000023</v>
      </c>
      <c r="H15" s="530">
        <v>381.33</v>
      </c>
      <c r="I15" s="486">
        <v>0</v>
      </c>
      <c r="J15" s="486">
        <v>0</v>
      </c>
      <c r="K15" s="530">
        <v>0</v>
      </c>
      <c r="L15" s="486">
        <f t="shared" ref="L15:M19" si="0">F15+I15</f>
        <v>312.69059999999996</v>
      </c>
      <c r="M15" s="486">
        <f t="shared" si="0"/>
        <v>68.639400000000023</v>
      </c>
      <c r="N15" s="530">
        <f>SUM(L15:M15)</f>
        <v>381.33</v>
      </c>
      <c r="O15" s="560"/>
      <c r="P15" s="486"/>
      <c r="Q15" s="530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1" ht="15.75">
      <c r="A16" s="545">
        <v>2</v>
      </c>
      <c r="B16" s="562" t="s">
        <v>132</v>
      </c>
      <c r="C16" s="560">
        <f t="shared" ref="C16:C20" si="1">E16*82%</f>
        <v>9443.259399999999</v>
      </c>
      <c r="D16" s="560">
        <f t="shared" ref="D16:D20" si="2">E16*18%</f>
        <v>2072.9106000000002</v>
      </c>
      <c r="E16" s="561">
        <v>11516.17</v>
      </c>
      <c r="F16" s="486">
        <f>H16*82%</f>
        <v>3337.2851999999998</v>
      </c>
      <c r="G16" s="486">
        <f>H16-F16</f>
        <v>732.57480000000032</v>
      </c>
      <c r="H16" s="133">
        <v>4069.86</v>
      </c>
      <c r="I16" s="486">
        <f>K16*82%</f>
        <v>710.73500000000001</v>
      </c>
      <c r="J16" s="486">
        <f>K16-I16</f>
        <v>156.01499999999999</v>
      </c>
      <c r="K16" s="530">
        <v>866.75</v>
      </c>
      <c r="L16" s="486">
        <f t="shared" si="0"/>
        <v>4048.0201999999999</v>
      </c>
      <c r="M16" s="486">
        <f t="shared" si="0"/>
        <v>888.58980000000031</v>
      </c>
      <c r="N16" s="530">
        <f>SUM(K16:M16)</f>
        <v>5803.3600000000006</v>
      </c>
      <c r="O16" s="560"/>
      <c r="P16" s="486"/>
      <c r="Q16" s="530"/>
      <c r="T16" s="630"/>
      <c r="U16" s="630"/>
      <c r="V16" s="630"/>
      <c r="W16" s="630"/>
    </row>
    <row r="17" spans="1:17" ht="31.5">
      <c r="A17" s="545">
        <v>3</v>
      </c>
      <c r="B17" s="558" t="s">
        <v>133</v>
      </c>
      <c r="C17" s="560">
        <f t="shared" si="1"/>
        <v>171.69159999999999</v>
      </c>
      <c r="D17" s="560">
        <f t="shared" si="2"/>
        <v>37.688399999999994</v>
      </c>
      <c r="E17" s="561">
        <v>209.38</v>
      </c>
      <c r="F17" s="486">
        <v>93.717799999999997</v>
      </c>
      <c r="G17" s="486">
        <v>20.572200000000009</v>
      </c>
      <c r="H17" s="133">
        <v>114.29</v>
      </c>
      <c r="I17" s="486">
        <v>0</v>
      </c>
      <c r="J17" s="486">
        <v>0</v>
      </c>
      <c r="K17" s="530">
        <v>0</v>
      </c>
      <c r="L17" s="486">
        <f t="shared" si="0"/>
        <v>93.717799999999997</v>
      </c>
      <c r="M17" s="486">
        <f t="shared" si="0"/>
        <v>20.572200000000009</v>
      </c>
      <c r="N17" s="530">
        <f>SUM(K17:M17)</f>
        <v>114.29</v>
      </c>
      <c r="O17" s="560"/>
      <c r="P17" s="486"/>
      <c r="Q17" s="530"/>
    </row>
    <row r="18" spans="1:17" ht="15.75">
      <c r="A18" s="545">
        <v>4</v>
      </c>
      <c r="B18" s="562" t="s">
        <v>134</v>
      </c>
      <c r="C18" s="560">
        <f t="shared" si="1"/>
        <v>132.57759999999999</v>
      </c>
      <c r="D18" s="560">
        <f t="shared" si="2"/>
        <v>29.102399999999999</v>
      </c>
      <c r="E18" s="561">
        <v>161.68</v>
      </c>
      <c r="F18" s="486">
        <f>H18*82%</f>
        <v>27.396199999999997</v>
      </c>
      <c r="G18" s="486">
        <f>H18-F18</f>
        <v>6.0137999999999998</v>
      </c>
      <c r="H18" s="133">
        <v>33.409999999999997</v>
      </c>
      <c r="I18" s="486">
        <v>0</v>
      </c>
      <c r="J18" s="486">
        <v>0</v>
      </c>
      <c r="K18" s="530">
        <v>0</v>
      </c>
      <c r="L18" s="486">
        <f t="shared" si="0"/>
        <v>27.396199999999997</v>
      </c>
      <c r="M18" s="486">
        <f t="shared" si="0"/>
        <v>6.0137999999999998</v>
      </c>
      <c r="N18" s="530">
        <f>SUM(K18:M18)</f>
        <v>33.409999999999997</v>
      </c>
      <c r="O18" s="560"/>
      <c r="P18" s="486"/>
      <c r="Q18" s="530"/>
    </row>
    <row r="19" spans="1:17" ht="31.5">
      <c r="A19" s="545">
        <v>5</v>
      </c>
      <c r="B19" s="558" t="s">
        <v>135</v>
      </c>
      <c r="C19" s="560">
        <f t="shared" si="1"/>
        <v>1585.5519999999999</v>
      </c>
      <c r="D19" s="560">
        <f t="shared" si="2"/>
        <v>348.04799999999994</v>
      </c>
      <c r="E19" s="561">
        <v>1933.6</v>
      </c>
      <c r="F19" s="483">
        <f>H19*82%</f>
        <v>570.80200000000002</v>
      </c>
      <c r="G19" s="486">
        <f>H19-F19</f>
        <v>125.298</v>
      </c>
      <c r="H19" s="133">
        <v>696.1</v>
      </c>
      <c r="I19" s="486">
        <f>K19*82%</f>
        <v>585.25040000000001</v>
      </c>
      <c r="J19" s="486">
        <f>K19-I19</f>
        <v>128.46960000000001</v>
      </c>
      <c r="K19" s="530">
        <v>713.72</v>
      </c>
      <c r="L19" s="486">
        <f t="shared" si="0"/>
        <v>1156.0524</v>
      </c>
      <c r="M19" s="486">
        <f t="shared" si="0"/>
        <v>253.76760000000002</v>
      </c>
      <c r="N19" s="530">
        <f>SUM(K19:M19)</f>
        <v>2123.54</v>
      </c>
      <c r="O19" s="560"/>
      <c r="P19" s="486"/>
      <c r="Q19" s="530"/>
    </row>
    <row r="20" spans="1:17" s="16" customFormat="1" ht="15.75">
      <c r="A20" s="563"/>
      <c r="B20" s="564" t="s">
        <v>92</v>
      </c>
      <c r="C20" s="565">
        <f t="shared" si="1"/>
        <v>11905.3914</v>
      </c>
      <c r="D20" s="565">
        <f t="shared" si="2"/>
        <v>2613.3786</v>
      </c>
      <c r="E20" s="561">
        <f t="shared" ref="E20:M20" si="3">SUM(E15:E19)</f>
        <v>14518.77</v>
      </c>
      <c r="F20" s="530">
        <f t="shared" si="3"/>
        <v>4341.8917999999994</v>
      </c>
      <c r="G20" s="530">
        <f t="shared" si="3"/>
        <v>953.09820000000036</v>
      </c>
      <c r="H20" s="530">
        <f t="shared" si="3"/>
        <v>5294.9900000000007</v>
      </c>
      <c r="I20" s="530">
        <f t="shared" si="3"/>
        <v>1295.9854</v>
      </c>
      <c r="J20" s="530">
        <f t="shared" si="3"/>
        <v>284.4846</v>
      </c>
      <c r="K20" s="530">
        <f t="shared" si="3"/>
        <v>1580.47</v>
      </c>
      <c r="L20" s="530">
        <f t="shared" si="3"/>
        <v>5637.8772000000008</v>
      </c>
      <c r="M20" s="530">
        <f t="shared" si="3"/>
        <v>1237.5828000000001</v>
      </c>
      <c r="N20" s="530">
        <f>SUM(L20:M20)</f>
        <v>6875.4600000000009</v>
      </c>
      <c r="O20" s="565"/>
      <c r="P20" s="530"/>
      <c r="Q20" s="530"/>
    </row>
    <row r="21" spans="1:17" ht="31.5">
      <c r="A21" s="545"/>
      <c r="B21" s="566" t="s">
        <v>248</v>
      </c>
      <c r="C21" s="483"/>
      <c r="D21" s="483"/>
      <c r="E21" s="567"/>
      <c r="F21" s="483"/>
      <c r="G21" s="483"/>
      <c r="H21" s="567"/>
      <c r="I21" s="483"/>
      <c r="J21" s="483"/>
      <c r="K21" s="483"/>
      <c r="L21" s="483"/>
      <c r="M21" s="483"/>
      <c r="N21" s="483"/>
      <c r="O21" s="483"/>
      <c r="P21" s="483"/>
      <c r="Q21" s="483"/>
    </row>
    <row r="22" spans="1:17" ht="31.5">
      <c r="A22" s="545">
        <v>6</v>
      </c>
      <c r="B22" s="558" t="s">
        <v>189</v>
      </c>
      <c r="C22" s="483">
        <v>0</v>
      </c>
      <c r="D22" s="483">
        <v>0</v>
      </c>
      <c r="E22" s="483">
        <v>0</v>
      </c>
      <c r="F22" s="483">
        <v>0</v>
      </c>
      <c r="G22" s="483">
        <v>0</v>
      </c>
      <c r="H22" s="483">
        <v>0</v>
      </c>
      <c r="I22" s="483">
        <v>0</v>
      </c>
      <c r="J22" s="483">
        <v>0</v>
      </c>
      <c r="K22" s="483">
        <v>0</v>
      </c>
      <c r="L22" s="483">
        <v>0</v>
      </c>
      <c r="M22" s="483">
        <v>0</v>
      </c>
      <c r="N22" s="483">
        <v>0</v>
      </c>
      <c r="O22" s="483"/>
      <c r="P22" s="483"/>
      <c r="Q22" s="483"/>
    </row>
    <row r="23" spans="1:17" ht="15.75">
      <c r="A23" s="545">
        <v>7</v>
      </c>
      <c r="B23" s="562" t="s">
        <v>137</v>
      </c>
      <c r="C23" s="483">
        <v>0</v>
      </c>
      <c r="D23" s="483">
        <v>0</v>
      </c>
      <c r="E23" s="483">
        <v>0</v>
      </c>
      <c r="F23" s="483">
        <v>0</v>
      </c>
      <c r="G23" s="483">
        <v>0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/>
      <c r="P23" s="483"/>
      <c r="Q23" s="483"/>
    </row>
    <row r="24" spans="1:17" ht="15.75">
      <c r="A24" s="483"/>
      <c r="B24" s="562" t="s">
        <v>92</v>
      </c>
      <c r="C24" s="483">
        <v>0</v>
      </c>
      <c r="D24" s="483">
        <v>0</v>
      </c>
      <c r="E24" s="483">
        <v>0</v>
      </c>
      <c r="F24" s="483">
        <v>0</v>
      </c>
      <c r="G24" s="483">
        <v>0</v>
      </c>
      <c r="H24" s="483">
        <v>0</v>
      </c>
      <c r="I24" s="483">
        <v>0</v>
      </c>
      <c r="J24" s="483">
        <v>0</v>
      </c>
      <c r="K24" s="483">
        <v>0</v>
      </c>
      <c r="L24" s="483">
        <v>0</v>
      </c>
      <c r="M24" s="483">
        <v>0</v>
      </c>
      <c r="N24" s="483">
        <v>0</v>
      </c>
      <c r="O24" s="483"/>
      <c r="P24" s="483"/>
      <c r="Q24" s="483"/>
    </row>
    <row r="25" spans="1:17" ht="15.75">
      <c r="A25" s="483"/>
      <c r="B25" s="562" t="s">
        <v>37</v>
      </c>
      <c r="C25" s="545">
        <f t="shared" ref="C25" si="4">E25*82%</f>
        <v>11905.3914</v>
      </c>
      <c r="D25" s="545">
        <f t="shared" ref="D25" si="5">E25*18%</f>
        <v>2613.3786</v>
      </c>
      <c r="E25" s="561">
        <f>SUM(E20:E24)</f>
        <v>14518.77</v>
      </c>
      <c r="F25" s="530">
        <f>SUM(F20:F24)</f>
        <v>4341.8917999999994</v>
      </c>
      <c r="G25" s="530">
        <f>SUM(G20:G24)</f>
        <v>953.09820000000036</v>
      </c>
      <c r="H25" s="530">
        <f t="shared" ref="H25" si="6">SUM(F25:G25)</f>
        <v>5294.99</v>
      </c>
      <c r="I25" s="530">
        <f>SUM(I20:I24)</f>
        <v>1295.9854</v>
      </c>
      <c r="J25" s="530">
        <f>SUM(J20:J24)</f>
        <v>284.4846</v>
      </c>
      <c r="K25" s="530">
        <f>SUM(K20:K24)</f>
        <v>1580.47</v>
      </c>
      <c r="L25" s="530">
        <f t="shared" ref="L25" si="7">F25+I25</f>
        <v>5637.877199999999</v>
      </c>
      <c r="M25" s="530">
        <f t="shared" ref="M25" si="8">G25+J25</f>
        <v>1237.5828000000004</v>
      </c>
      <c r="N25" s="530">
        <f t="shared" ref="N25" si="9">SUM(L25:M25)</f>
        <v>6875.4599999999991</v>
      </c>
      <c r="O25" s="565"/>
      <c r="P25" s="530"/>
      <c r="Q25" s="530"/>
    </row>
    <row r="26" spans="1:17" ht="15.75">
      <c r="A26" s="568"/>
      <c r="B26" s="569"/>
      <c r="C26" s="570"/>
      <c r="D26" s="570"/>
      <c r="E26" s="571"/>
      <c r="F26" s="572"/>
      <c r="G26" s="572"/>
      <c r="H26" s="572"/>
      <c r="I26" s="572"/>
      <c r="J26" s="572"/>
      <c r="K26" s="572"/>
      <c r="L26" s="572"/>
      <c r="M26" s="572"/>
      <c r="N26" s="572"/>
      <c r="O26" s="573"/>
      <c r="P26" s="574"/>
      <c r="Q26" s="574"/>
    </row>
    <row r="27" spans="1:17" ht="15.75">
      <c r="A27" s="670" t="s">
        <v>907</v>
      </c>
      <c r="B27" s="670"/>
      <c r="C27" s="667" t="s">
        <v>911</v>
      </c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9"/>
      <c r="O27" s="573"/>
      <c r="P27" s="574"/>
      <c r="Q27" s="574"/>
    </row>
    <row r="28" spans="1:17" ht="15.75">
      <c r="A28" s="568"/>
      <c r="B28" s="575" t="s">
        <v>114</v>
      </c>
      <c r="C28" s="666" t="s">
        <v>908</v>
      </c>
      <c r="D28" s="666"/>
      <c r="E28" s="576"/>
      <c r="F28" s="574"/>
      <c r="G28" s="574"/>
      <c r="H28" s="574"/>
      <c r="I28" s="574"/>
      <c r="J28" s="574"/>
      <c r="K28" s="574"/>
      <c r="L28" s="574"/>
      <c r="M28" s="574"/>
      <c r="N28" s="574"/>
      <c r="O28" s="573"/>
      <c r="P28" s="574"/>
      <c r="Q28" s="574"/>
    </row>
    <row r="29" spans="1:17" ht="17.45" customHeight="1">
      <c r="A29" s="568"/>
      <c r="B29" s="562"/>
      <c r="C29" s="545" t="s">
        <v>909</v>
      </c>
      <c r="D29" s="545" t="s">
        <v>910</v>
      </c>
      <c r="E29" s="576"/>
      <c r="F29" s="574"/>
      <c r="G29" s="574"/>
      <c r="H29" s="574"/>
      <c r="I29" s="574"/>
      <c r="J29" s="574"/>
      <c r="K29" s="574"/>
      <c r="L29" s="574"/>
      <c r="M29" s="574"/>
      <c r="N29" s="574"/>
      <c r="O29" s="573"/>
      <c r="P29" s="574"/>
      <c r="Q29" s="574"/>
    </row>
    <row r="30" spans="1:17" ht="15.75">
      <c r="A30" s="568"/>
      <c r="B30" s="562" t="s">
        <v>912</v>
      </c>
      <c r="C30" s="577">
        <v>273.29000000000002</v>
      </c>
      <c r="D30" s="577">
        <v>0</v>
      </c>
      <c r="E30" s="576"/>
      <c r="F30" s="574"/>
      <c r="G30" s="574"/>
      <c r="H30" s="574"/>
      <c r="I30" s="574"/>
      <c r="J30" s="574"/>
      <c r="K30" s="574"/>
      <c r="L30" s="574"/>
      <c r="M30" s="574"/>
      <c r="N30" s="574"/>
      <c r="O30" s="573"/>
      <c r="P30" s="574"/>
      <c r="Q30" s="574"/>
    </row>
    <row r="31" spans="1:17" ht="15.75">
      <c r="A31" s="568"/>
      <c r="B31" s="562" t="s">
        <v>132</v>
      </c>
      <c r="C31" s="577">
        <v>415.69</v>
      </c>
      <c r="D31" s="577">
        <v>4664.7700000000004</v>
      </c>
      <c r="E31" s="576"/>
      <c r="F31" s="574"/>
      <c r="G31" s="574"/>
      <c r="H31" s="574"/>
      <c r="I31" s="574"/>
      <c r="J31" s="574"/>
      <c r="K31" s="574"/>
      <c r="L31" s="574"/>
      <c r="M31" s="574"/>
      <c r="N31" s="574"/>
      <c r="O31" s="573"/>
      <c r="P31" s="574"/>
      <c r="Q31" s="574"/>
    </row>
    <row r="32" spans="1:17" ht="15.75">
      <c r="A32" s="568"/>
      <c r="B32" s="562" t="s">
        <v>913</v>
      </c>
      <c r="C32" s="577">
        <v>0</v>
      </c>
      <c r="D32" s="577">
        <v>754.76</v>
      </c>
      <c r="E32" s="576"/>
      <c r="F32" s="574"/>
      <c r="G32" s="574"/>
      <c r="H32" s="574"/>
      <c r="I32" s="574"/>
      <c r="J32" s="574"/>
      <c r="K32" s="574"/>
      <c r="L32" s="574"/>
      <c r="M32" s="574"/>
      <c r="N32" s="574"/>
      <c r="O32" s="573"/>
      <c r="P32" s="574"/>
      <c r="Q32" s="574"/>
    </row>
    <row r="33" spans="1:32" ht="15.75">
      <c r="A33" s="568"/>
      <c r="B33" s="562" t="s">
        <v>914</v>
      </c>
      <c r="C33" s="577">
        <v>82.55</v>
      </c>
      <c r="D33" s="577">
        <v>0</v>
      </c>
      <c r="E33" s="576"/>
      <c r="F33" s="574"/>
      <c r="G33" s="574"/>
      <c r="H33" s="574"/>
      <c r="I33" s="574"/>
      <c r="J33" s="574"/>
      <c r="K33" s="574"/>
      <c r="L33" s="574"/>
      <c r="M33" s="574"/>
      <c r="N33" s="574"/>
      <c r="O33" s="573"/>
      <c r="P33" s="574"/>
      <c r="Q33" s="574"/>
    </row>
    <row r="34" spans="1:32" ht="15.75">
      <c r="A34" s="568"/>
      <c r="B34" s="562" t="s">
        <v>915</v>
      </c>
      <c r="C34" s="577">
        <v>0</v>
      </c>
      <c r="D34" s="577">
        <v>0</v>
      </c>
      <c r="E34" s="576"/>
      <c r="F34" s="574"/>
      <c r="G34" s="574"/>
      <c r="H34" s="574"/>
      <c r="I34" s="574"/>
      <c r="J34" s="574"/>
      <c r="K34" s="574"/>
      <c r="L34" s="574"/>
      <c r="M34" s="574"/>
      <c r="N34" s="574"/>
      <c r="O34" s="573"/>
      <c r="P34" s="574"/>
      <c r="Q34" s="574"/>
    </row>
    <row r="35" spans="1:32" ht="15.75">
      <c r="A35" s="482"/>
      <c r="B35" s="578" t="s">
        <v>19</v>
      </c>
      <c r="C35" s="579">
        <v>771.53</v>
      </c>
      <c r="D35" s="579">
        <f>SUM(D30:D34)</f>
        <v>5419.5300000000007</v>
      </c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</row>
    <row r="36" spans="1:32" ht="18.600000000000001" customHeight="1">
      <c r="A36" s="14" t="s">
        <v>12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580" t="s">
        <v>13</v>
      </c>
      <c r="O36" s="580"/>
      <c r="P36" s="482"/>
      <c r="Q36" s="14"/>
      <c r="R36" s="16"/>
      <c r="S36" s="16"/>
      <c r="T36" s="16"/>
      <c r="U36" s="16"/>
      <c r="V36" s="16"/>
      <c r="Z36" s="16"/>
      <c r="AA36" s="16"/>
    </row>
    <row r="37" spans="1:32" ht="13.15" customHeight="1">
      <c r="A37" s="482"/>
      <c r="B37" s="54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665" t="s">
        <v>14</v>
      </c>
      <c r="N37" s="665"/>
      <c r="O37" s="665"/>
      <c r="P37" s="543"/>
      <c r="Q37" s="543"/>
      <c r="R37" s="432"/>
      <c r="S37" s="432"/>
      <c r="T37" s="432"/>
      <c r="U37" s="432"/>
      <c r="V37" s="432"/>
      <c r="W37" s="432"/>
      <c r="X37" s="432"/>
      <c r="Y37" s="432"/>
      <c r="Z37" s="16"/>
      <c r="AA37" s="16"/>
    </row>
    <row r="38" spans="1:32" ht="13.15" customHeight="1">
      <c r="A38" s="648" t="s">
        <v>20</v>
      </c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542"/>
      <c r="Q38" s="542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</row>
    <row r="39" spans="1:32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540" t="s">
        <v>85</v>
      </c>
      <c r="P39" s="540"/>
      <c r="Q39" s="540"/>
      <c r="R39" s="15"/>
      <c r="S39" s="15"/>
      <c r="T39" s="15"/>
      <c r="U39" s="15"/>
      <c r="Z39" s="15"/>
      <c r="AA39" s="15"/>
    </row>
  </sheetData>
  <mergeCells count="20">
    <mergeCell ref="F2:L2"/>
    <mergeCell ref="A3:P3"/>
    <mergeCell ref="A4:P4"/>
    <mergeCell ref="A5:P5"/>
    <mergeCell ref="A7:C7"/>
    <mergeCell ref="A38:O38"/>
    <mergeCell ref="T16:W16"/>
    <mergeCell ref="W9:Y9"/>
    <mergeCell ref="A10:A11"/>
    <mergeCell ref="B10:B11"/>
    <mergeCell ref="C10:E11"/>
    <mergeCell ref="F11:H11"/>
    <mergeCell ref="I11:K11"/>
    <mergeCell ref="L11:N11"/>
    <mergeCell ref="F10:N10"/>
    <mergeCell ref="O10:Q11"/>
    <mergeCell ref="M37:O37"/>
    <mergeCell ref="C28:D28"/>
    <mergeCell ref="C27:N27"/>
    <mergeCell ref="A27:B27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  <colBreaks count="1" manualBreakCount="1">
    <brk id="18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2"/>
  <sheetViews>
    <sheetView view="pageBreakPreview" topLeftCell="A2" zoomScale="115" zoomScaleSheetLayoutView="115" workbookViewId="0">
      <selection activeCell="K9" sqref="K9:K15"/>
    </sheetView>
  </sheetViews>
  <sheetFormatPr defaultRowHeight="12.75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  <col min="15" max="15" width="10" bestFit="1" customWidth="1"/>
  </cols>
  <sheetData>
    <row r="1" spans="1:12" ht="18">
      <c r="A1" s="722" t="s">
        <v>0</v>
      </c>
      <c r="B1" s="722"/>
      <c r="C1" s="722"/>
      <c r="D1" s="722"/>
      <c r="E1" s="722"/>
      <c r="F1" s="722"/>
      <c r="G1" s="722"/>
      <c r="H1" s="722"/>
      <c r="I1" s="722"/>
      <c r="J1" s="952" t="s">
        <v>543</v>
      </c>
      <c r="K1" s="952"/>
    </row>
    <row r="2" spans="1:12" ht="21">
      <c r="A2" s="723" t="s">
        <v>668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</row>
    <row r="3" spans="1:12" ht="1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2" ht="15">
      <c r="A4" s="953" t="s">
        <v>542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</row>
    <row r="5" spans="1:12" ht="15">
      <c r="A5" s="213" t="s">
        <v>893</v>
      </c>
      <c r="B5" s="213"/>
      <c r="C5" s="213"/>
      <c r="D5" s="213"/>
      <c r="E5" s="213"/>
      <c r="F5" s="213"/>
      <c r="G5" s="213"/>
      <c r="H5" s="213"/>
      <c r="I5" s="212"/>
      <c r="J5" s="954" t="s">
        <v>897</v>
      </c>
      <c r="K5" s="954"/>
      <c r="L5" s="954"/>
    </row>
    <row r="6" spans="1:12" ht="27.75" customHeight="1">
      <c r="A6" s="836" t="s">
        <v>2</v>
      </c>
      <c r="B6" s="836" t="s">
        <v>3</v>
      </c>
      <c r="C6" s="836" t="s">
        <v>312</v>
      </c>
      <c r="D6" s="836" t="s">
        <v>313</v>
      </c>
      <c r="E6" s="836"/>
      <c r="F6" s="836"/>
      <c r="G6" s="836"/>
      <c r="H6" s="836"/>
      <c r="I6" s="837" t="s">
        <v>314</v>
      </c>
      <c r="J6" s="838"/>
      <c r="K6" s="839"/>
    </row>
    <row r="7" spans="1:12" ht="90" customHeight="1">
      <c r="A7" s="836"/>
      <c r="B7" s="836"/>
      <c r="C7" s="836"/>
      <c r="D7" s="246" t="s">
        <v>315</v>
      </c>
      <c r="E7" s="246" t="s">
        <v>206</v>
      </c>
      <c r="F7" s="246" t="s">
        <v>468</v>
      </c>
      <c r="G7" s="246" t="s">
        <v>316</v>
      </c>
      <c r="H7" s="246" t="s">
        <v>439</v>
      </c>
      <c r="I7" s="246" t="s">
        <v>317</v>
      </c>
      <c r="J7" s="246" t="s">
        <v>318</v>
      </c>
      <c r="K7" s="246" t="s">
        <v>319</v>
      </c>
    </row>
    <row r="8" spans="1:12" ht="15">
      <c r="A8" s="215" t="s">
        <v>273</v>
      </c>
      <c r="B8" s="215" t="s">
        <v>274</v>
      </c>
      <c r="C8" s="215" t="s">
        <v>275</v>
      </c>
      <c r="D8" s="215" t="s">
        <v>276</v>
      </c>
      <c r="E8" s="215" t="s">
        <v>277</v>
      </c>
      <c r="F8" s="215" t="s">
        <v>278</v>
      </c>
      <c r="G8" s="215" t="s">
        <v>279</v>
      </c>
      <c r="H8" s="215" t="s">
        <v>280</v>
      </c>
      <c r="I8" s="215" t="s">
        <v>301</v>
      </c>
      <c r="J8" s="215" t="s">
        <v>302</v>
      </c>
      <c r="K8" s="215" t="s">
        <v>303</v>
      </c>
    </row>
    <row r="9" spans="1:12">
      <c r="A9" s="8">
        <v>1</v>
      </c>
      <c r="B9" s="31" t="s">
        <v>831</v>
      </c>
      <c r="C9" s="9">
        <v>32</v>
      </c>
      <c r="D9" s="9">
        <v>1202</v>
      </c>
      <c r="E9" s="9">
        <v>815924</v>
      </c>
      <c r="F9" s="9">
        <f>H9/2</f>
        <v>4686</v>
      </c>
      <c r="G9" s="9">
        <v>4686</v>
      </c>
      <c r="H9" s="9">
        <v>9372</v>
      </c>
      <c r="I9" s="9">
        <v>550.14</v>
      </c>
      <c r="J9" s="9">
        <f>K9-I9</f>
        <v>550.15</v>
      </c>
      <c r="K9" s="9">
        <v>1100.29</v>
      </c>
    </row>
    <row r="10" spans="1:12">
      <c r="A10" s="8">
        <v>2</v>
      </c>
      <c r="B10" s="31" t="s">
        <v>832</v>
      </c>
      <c r="C10" s="9">
        <v>11</v>
      </c>
      <c r="D10" s="9">
        <v>738</v>
      </c>
      <c r="E10" s="9">
        <v>328453</v>
      </c>
      <c r="F10" s="9">
        <f>H10/2</f>
        <v>1685</v>
      </c>
      <c r="G10" s="9">
        <v>1685</v>
      </c>
      <c r="H10" s="9">
        <v>3370</v>
      </c>
      <c r="I10" s="9">
        <v>186.04</v>
      </c>
      <c r="J10" s="9">
        <f>K10-I10</f>
        <v>186.04999999999998</v>
      </c>
      <c r="K10" s="9">
        <v>372.09</v>
      </c>
    </row>
    <row r="11" spans="1:12">
      <c r="A11" s="8">
        <v>3</v>
      </c>
      <c r="B11" s="31" t="s">
        <v>833</v>
      </c>
      <c r="C11" s="9">
        <v>5</v>
      </c>
      <c r="D11" s="9">
        <v>605</v>
      </c>
      <c r="E11" s="9">
        <v>267721</v>
      </c>
      <c r="F11" s="9">
        <v>1586</v>
      </c>
      <c r="G11" s="9">
        <v>1587</v>
      </c>
      <c r="H11" s="9">
        <v>3173</v>
      </c>
      <c r="I11" s="9">
        <v>184.86</v>
      </c>
      <c r="J11" s="9">
        <f>K11-I11</f>
        <v>184.84999999999997</v>
      </c>
      <c r="K11" s="9">
        <v>369.71</v>
      </c>
    </row>
    <row r="12" spans="1:12">
      <c r="A12" s="8">
        <v>4</v>
      </c>
      <c r="B12" s="31" t="s">
        <v>834</v>
      </c>
      <c r="C12" s="9">
        <v>3</v>
      </c>
      <c r="D12" s="9">
        <v>377</v>
      </c>
      <c r="E12" s="9">
        <v>176816</v>
      </c>
      <c r="F12" s="9">
        <f>H12/2</f>
        <v>1327</v>
      </c>
      <c r="G12" s="9">
        <v>1327</v>
      </c>
      <c r="H12" s="9">
        <v>2654</v>
      </c>
      <c r="I12" s="9">
        <v>145.68</v>
      </c>
      <c r="J12" s="9">
        <f>K12-I12</f>
        <v>145.67000000000002</v>
      </c>
      <c r="K12" s="9">
        <v>291.35000000000002</v>
      </c>
    </row>
    <row r="13" spans="1:12">
      <c r="A13" s="8">
        <v>5</v>
      </c>
      <c r="B13" s="31" t="s">
        <v>835</v>
      </c>
      <c r="C13" s="9">
        <v>2</v>
      </c>
      <c r="D13" s="9">
        <v>45</v>
      </c>
      <c r="E13" s="9">
        <v>20381</v>
      </c>
      <c r="F13" s="9">
        <f>H13/2</f>
        <v>123</v>
      </c>
      <c r="G13" s="9">
        <v>123</v>
      </c>
      <c r="H13" s="9">
        <v>246</v>
      </c>
      <c r="I13" s="9">
        <f>K13/2</f>
        <v>13.9</v>
      </c>
      <c r="J13" s="9">
        <f>K13-I13</f>
        <v>13.9</v>
      </c>
      <c r="K13" s="9">
        <v>27.8</v>
      </c>
    </row>
    <row r="14" spans="1:12">
      <c r="A14" s="8">
        <v>6</v>
      </c>
      <c r="B14" s="31" t="s">
        <v>836</v>
      </c>
      <c r="C14" s="9">
        <v>1</v>
      </c>
      <c r="D14" s="9">
        <v>6</v>
      </c>
      <c r="E14" s="9">
        <v>3000</v>
      </c>
      <c r="F14" s="9">
        <f>H14/2</f>
        <v>14</v>
      </c>
      <c r="G14" s="9">
        <v>14</v>
      </c>
      <c r="H14" s="9">
        <v>28</v>
      </c>
      <c r="I14" s="9">
        <f>K14/2</f>
        <v>1.67</v>
      </c>
      <c r="J14" s="9">
        <f t="shared" ref="J14" si="0">K14/2</f>
        <v>1.67</v>
      </c>
      <c r="K14" s="9">
        <v>3.34</v>
      </c>
    </row>
    <row r="15" spans="1:12">
      <c r="A15" s="8">
        <v>7</v>
      </c>
      <c r="B15" s="31" t="s">
        <v>19</v>
      </c>
      <c r="C15" s="31">
        <f t="shared" ref="C15:H15" si="1">SUM(C9:C14)</f>
        <v>54</v>
      </c>
      <c r="D15" s="31">
        <f t="shared" si="1"/>
        <v>2973</v>
      </c>
      <c r="E15" s="31">
        <f t="shared" si="1"/>
        <v>1612295</v>
      </c>
      <c r="F15" s="31">
        <f t="shared" si="1"/>
        <v>9421</v>
      </c>
      <c r="G15" s="31">
        <f t="shared" si="1"/>
        <v>9422</v>
      </c>
      <c r="H15" s="31">
        <f t="shared" si="1"/>
        <v>18843</v>
      </c>
      <c r="I15" s="31">
        <f>SUM(I9:I14)</f>
        <v>1082.2900000000002</v>
      </c>
      <c r="J15" s="386">
        <f>SUM(J9:J14)</f>
        <v>1082.2900000000002</v>
      </c>
      <c r="K15" s="31">
        <f>SUM(K9:K14)</f>
        <v>2164.5800000000004</v>
      </c>
    </row>
    <row r="17" spans="1:12">
      <c r="A17" s="15" t="s">
        <v>469</v>
      </c>
    </row>
    <row r="19" spans="1:12">
      <c r="A19" s="218"/>
      <c r="B19" s="218"/>
      <c r="C19" s="218"/>
      <c r="D19" s="218"/>
      <c r="I19" s="826" t="s">
        <v>13</v>
      </c>
      <c r="J19" s="826"/>
      <c r="K19" s="826"/>
    </row>
    <row r="20" spans="1:12" ht="15" customHeight="1">
      <c r="A20" s="218"/>
      <c r="B20" s="218"/>
      <c r="C20" s="218"/>
      <c r="D20" s="218"/>
      <c r="I20" s="826" t="s">
        <v>14</v>
      </c>
      <c r="J20" s="826"/>
      <c r="K20" s="826"/>
      <c r="L20" s="233"/>
    </row>
    <row r="21" spans="1:12" ht="15" customHeight="1">
      <c r="A21" s="218"/>
      <c r="B21" s="218"/>
      <c r="C21" s="218"/>
      <c r="D21" s="218"/>
      <c r="I21" s="826" t="s">
        <v>88</v>
      </c>
      <c r="J21" s="826"/>
      <c r="K21" s="826"/>
      <c r="L21" s="233"/>
    </row>
    <row r="22" spans="1:12">
      <c r="A22" s="218" t="s">
        <v>12</v>
      </c>
      <c r="C22" s="218"/>
      <c r="D22" s="218"/>
      <c r="I22" s="905" t="s">
        <v>85</v>
      </c>
      <c r="J22" s="905"/>
      <c r="K22" s="223"/>
    </row>
  </sheetData>
  <mergeCells count="14">
    <mergeCell ref="I19:K19"/>
    <mergeCell ref="I20:K20"/>
    <mergeCell ref="I21:K21"/>
    <mergeCell ref="I22:J22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1"/>
  <sheetViews>
    <sheetView zoomScaleSheetLayoutView="80" workbookViewId="0">
      <selection activeCell="A6" sqref="A6:A7"/>
    </sheetView>
  </sheetViews>
  <sheetFormatPr defaultRowHeight="12.75"/>
  <cols>
    <col min="1" max="1" width="7.85546875" customWidth="1"/>
    <col min="2" max="2" width="11.570312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>
      <c r="A1" s="722" t="s">
        <v>0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252" t="s">
        <v>545</v>
      </c>
    </row>
    <row r="2" spans="1:15" ht="21">
      <c r="A2" s="723" t="s">
        <v>668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</row>
    <row r="3" spans="1:15" ht="1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5" ht="18">
      <c r="A4" s="722" t="s">
        <v>544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</row>
    <row r="5" spans="1:15" ht="15">
      <c r="A5" s="213" t="s">
        <v>899</v>
      </c>
      <c r="B5" s="213"/>
      <c r="C5" s="213"/>
      <c r="D5" s="213"/>
      <c r="E5" s="213"/>
      <c r="F5" s="213"/>
      <c r="G5" s="213"/>
      <c r="H5" s="213"/>
      <c r="I5" s="213"/>
      <c r="J5" s="213"/>
      <c r="K5" s="212"/>
      <c r="M5" s="954" t="s">
        <v>897</v>
      </c>
      <c r="N5" s="954"/>
      <c r="O5" s="954"/>
    </row>
    <row r="6" spans="1:15" ht="44.25" customHeight="1">
      <c r="A6" s="836" t="s">
        <v>2</v>
      </c>
      <c r="B6" s="836" t="s">
        <v>3</v>
      </c>
      <c r="C6" s="836" t="s">
        <v>320</v>
      </c>
      <c r="D6" s="834" t="s">
        <v>321</v>
      </c>
      <c r="E6" s="834" t="s">
        <v>322</v>
      </c>
      <c r="F6" s="834" t="s">
        <v>323</v>
      </c>
      <c r="G6" s="834" t="s">
        <v>324</v>
      </c>
      <c r="H6" s="836" t="s">
        <v>325</v>
      </c>
      <c r="I6" s="836"/>
      <c r="J6" s="836" t="s">
        <v>326</v>
      </c>
      <c r="K6" s="836"/>
      <c r="L6" s="836" t="s">
        <v>327</v>
      </c>
      <c r="M6" s="836"/>
      <c r="N6" s="836" t="s">
        <v>328</v>
      </c>
      <c r="O6" s="836"/>
    </row>
    <row r="7" spans="1:15" ht="57" customHeight="1">
      <c r="A7" s="836"/>
      <c r="B7" s="836"/>
      <c r="C7" s="836"/>
      <c r="D7" s="835"/>
      <c r="E7" s="835"/>
      <c r="F7" s="835"/>
      <c r="G7" s="835"/>
      <c r="H7" s="417" t="s">
        <v>883</v>
      </c>
      <c r="I7" s="246" t="s">
        <v>330</v>
      </c>
      <c r="J7" s="246" t="s">
        <v>329</v>
      </c>
      <c r="K7" s="246" t="s">
        <v>330</v>
      </c>
      <c r="L7" s="246" t="s">
        <v>329</v>
      </c>
      <c r="M7" s="246" t="s">
        <v>330</v>
      </c>
      <c r="N7" s="246" t="s">
        <v>329</v>
      </c>
      <c r="O7" s="246" t="s">
        <v>330</v>
      </c>
    </row>
    <row r="8" spans="1:15" ht="15">
      <c r="A8" s="215" t="s">
        <v>273</v>
      </c>
      <c r="B8" s="215" t="s">
        <v>274</v>
      </c>
      <c r="C8" s="215" t="s">
        <v>275</v>
      </c>
      <c r="D8" s="215" t="s">
        <v>276</v>
      </c>
      <c r="E8" s="215" t="s">
        <v>277</v>
      </c>
      <c r="F8" s="215" t="s">
        <v>278</v>
      </c>
      <c r="G8" s="215" t="s">
        <v>279</v>
      </c>
      <c r="H8" s="215" t="s">
        <v>280</v>
      </c>
      <c r="I8" s="215" t="s">
        <v>301</v>
      </c>
      <c r="J8" s="215" t="s">
        <v>302</v>
      </c>
      <c r="K8" s="215" t="s">
        <v>303</v>
      </c>
      <c r="L8" s="215" t="s">
        <v>331</v>
      </c>
      <c r="M8" s="215" t="s">
        <v>332</v>
      </c>
      <c r="N8" s="215" t="s">
        <v>333</v>
      </c>
      <c r="O8" s="215" t="s">
        <v>334</v>
      </c>
    </row>
    <row r="9" spans="1:15" ht="13.15" customHeight="1">
      <c r="A9" s="9">
        <v>1</v>
      </c>
      <c r="B9" s="20" t="s">
        <v>831</v>
      </c>
      <c r="C9" s="752" t="s">
        <v>850</v>
      </c>
      <c r="D9" s="753"/>
      <c r="E9" s="753"/>
      <c r="F9" s="753"/>
      <c r="G9" s="754"/>
      <c r="H9" s="429">
        <v>16005.01</v>
      </c>
      <c r="I9" s="429">
        <v>14956.39</v>
      </c>
      <c r="J9" s="429">
        <v>5907.32</v>
      </c>
      <c r="K9" s="429">
        <v>5707.92</v>
      </c>
      <c r="L9" s="9">
        <v>1100.29</v>
      </c>
      <c r="M9" s="9">
        <v>1100.29</v>
      </c>
      <c r="N9" s="399">
        <v>112.57</v>
      </c>
      <c r="O9" s="399">
        <v>112.57</v>
      </c>
    </row>
    <row r="10" spans="1:15" ht="13.15" customHeight="1">
      <c r="A10" s="9">
        <v>2</v>
      </c>
      <c r="B10" s="20" t="s">
        <v>832</v>
      </c>
      <c r="C10" s="755"/>
      <c r="D10" s="756"/>
      <c r="E10" s="756"/>
      <c r="F10" s="756"/>
      <c r="G10" s="757"/>
      <c r="H10" s="429">
        <v>4450.57</v>
      </c>
      <c r="I10" s="429">
        <v>4058.95</v>
      </c>
      <c r="J10" s="429">
        <v>1633.24</v>
      </c>
      <c r="K10" s="429">
        <v>1633.24</v>
      </c>
      <c r="L10" s="9">
        <v>372.09</v>
      </c>
      <c r="M10" s="9">
        <v>372.09</v>
      </c>
      <c r="N10" s="399">
        <v>32.83</v>
      </c>
      <c r="O10" s="399">
        <v>32.83</v>
      </c>
    </row>
    <row r="11" spans="1:15" ht="13.15" customHeight="1">
      <c r="A11" s="9">
        <v>3</v>
      </c>
      <c r="B11" s="20" t="s">
        <v>833</v>
      </c>
      <c r="C11" s="755"/>
      <c r="D11" s="756"/>
      <c r="E11" s="756"/>
      <c r="F11" s="756"/>
      <c r="G11" s="757"/>
      <c r="H11" s="429">
        <v>4180.53</v>
      </c>
      <c r="I11" s="429">
        <v>3190.25</v>
      </c>
      <c r="J11" s="429">
        <v>1363.19</v>
      </c>
      <c r="K11" s="429">
        <v>1363.19</v>
      </c>
      <c r="L11" s="9">
        <v>369.71</v>
      </c>
      <c r="M11" s="9">
        <v>369.71</v>
      </c>
      <c r="N11" s="399">
        <v>27.1</v>
      </c>
      <c r="O11" s="399">
        <v>27.1</v>
      </c>
    </row>
    <row r="12" spans="1:15" ht="13.15" customHeight="1">
      <c r="A12" s="9">
        <v>4</v>
      </c>
      <c r="B12" s="20" t="s">
        <v>834</v>
      </c>
      <c r="C12" s="755"/>
      <c r="D12" s="756"/>
      <c r="E12" s="756"/>
      <c r="F12" s="756"/>
      <c r="G12" s="757"/>
      <c r="H12" s="429">
        <v>2593.85</v>
      </c>
      <c r="I12" s="429">
        <v>2102.46</v>
      </c>
      <c r="J12" s="431">
        <v>980.4</v>
      </c>
      <c r="K12" s="431">
        <v>980.4</v>
      </c>
      <c r="L12" s="9">
        <v>291.35000000000002</v>
      </c>
      <c r="M12" s="9">
        <v>291.35000000000002</v>
      </c>
      <c r="N12" s="399">
        <v>19.239999999999998</v>
      </c>
      <c r="O12" s="399">
        <v>19.239999999999998</v>
      </c>
    </row>
    <row r="13" spans="1:15" ht="13.15" customHeight="1">
      <c r="A13" s="9">
        <v>5</v>
      </c>
      <c r="B13" s="20" t="s">
        <v>835</v>
      </c>
      <c r="C13" s="755"/>
      <c r="D13" s="756"/>
      <c r="E13" s="756"/>
      <c r="F13" s="756"/>
      <c r="G13" s="757"/>
      <c r="H13" s="429">
        <v>362.73</v>
      </c>
      <c r="I13" s="429">
        <v>321.35000000000002</v>
      </c>
      <c r="J13" s="431">
        <v>114</v>
      </c>
      <c r="K13" s="431">
        <v>114</v>
      </c>
      <c r="L13" s="9">
        <v>27.8</v>
      </c>
      <c r="M13" s="9">
        <v>27.8</v>
      </c>
      <c r="N13" s="399">
        <v>4.92</v>
      </c>
      <c r="O13" s="399">
        <v>4.92</v>
      </c>
    </row>
    <row r="14" spans="1:15" ht="13.15" customHeight="1">
      <c r="A14" s="9">
        <v>6</v>
      </c>
      <c r="B14" s="20" t="s">
        <v>836</v>
      </c>
      <c r="C14" s="755"/>
      <c r="D14" s="756"/>
      <c r="E14" s="756"/>
      <c r="F14" s="756"/>
      <c r="G14" s="757"/>
      <c r="H14" s="429">
        <v>51.28</v>
      </c>
      <c r="I14" s="429">
        <v>44.61</v>
      </c>
      <c r="J14" s="429">
        <v>18.920000000000002</v>
      </c>
      <c r="K14" s="429">
        <v>18.920000000000002</v>
      </c>
      <c r="L14" s="9">
        <v>3.34</v>
      </c>
      <c r="M14" s="9">
        <v>3.34</v>
      </c>
      <c r="N14" s="399">
        <v>0.18</v>
      </c>
      <c r="O14" s="399">
        <v>0.18</v>
      </c>
    </row>
    <row r="15" spans="1:15" ht="13.15" customHeight="1">
      <c r="A15" s="9"/>
      <c r="B15" s="20" t="s">
        <v>19</v>
      </c>
      <c r="C15" s="758"/>
      <c r="D15" s="759"/>
      <c r="E15" s="759"/>
      <c r="F15" s="759"/>
      <c r="G15" s="760"/>
      <c r="H15" s="430">
        <f t="shared" ref="H15:O15" si="0">SUM(H9:H14)</f>
        <v>27643.969999999998</v>
      </c>
      <c r="I15" s="430">
        <f t="shared" si="0"/>
        <v>24674.01</v>
      </c>
      <c r="J15" s="430">
        <f t="shared" si="0"/>
        <v>10017.07</v>
      </c>
      <c r="K15" s="430">
        <f t="shared" si="0"/>
        <v>9817.67</v>
      </c>
      <c r="L15" s="31">
        <f t="shared" si="0"/>
        <v>2164.5800000000004</v>
      </c>
      <c r="M15" s="31">
        <f t="shared" si="0"/>
        <v>2164.5800000000004</v>
      </c>
      <c r="N15" s="31">
        <f t="shared" si="0"/>
        <v>196.83999999999997</v>
      </c>
      <c r="O15" s="31">
        <f t="shared" si="0"/>
        <v>196.83999999999997</v>
      </c>
    </row>
    <row r="18" spans="1:15">
      <c r="A18" s="218"/>
      <c r="B18" s="218"/>
      <c r="C18" s="218"/>
      <c r="D18" s="218"/>
      <c r="L18" s="826" t="s">
        <v>13</v>
      </c>
      <c r="M18" s="826"/>
      <c r="N18" s="826"/>
      <c r="O18" s="826"/>
    </row>
    <row r="19" spans="1:15">
      <c r="A19" s="218"/>
      <c r="B19" s="218"/>
      <c r="C19" s="218"/>
      <c r="D19" s="218"/>
      <c r="L19" s="826" t="s">
        <v>14</v>
      </c>
      <c r="M19" s="826"/>
      <c r="N19" s="826"/>
      <c r="O19" s="826"/>
    </row>
    <row r="20" spans="1:15">
      <c r="A20" s="218"/>
      <c r="B20" s="218"/>
      <c r="C20" s="218"/>
      <c r="D20" s="218"/>
      <c r="L20" s="826" t="s">
        <v>88</v>
      </c>
      <c r="M20" s="826"/>
      <c r="N20" s="826"/>
      <c r="O20" s="826"/>
    </row>
    <row r="21" spans="1:15">
      <c r="A21" s="218" t="s">
        <v>12</v>
      </c>
      <c r="C21" s="218"/>
      <c r="D21" s="218"/>
      <c r="L21" s="905" t="s">
        <v>85</v>
      </c>
      <c r="M21" s="905"/>
      <c r="N21" s="905"/>
      <c r="O21" s="223"/>
    </row>
  </sheetData>
  <mergeCells count="20">
    <mergeCell ref="L19:O19"/>
    <mergeCell ref="L20:O20"/>
    <mergeCell ref="L21:N21"/>
    <mergeCell ref="G6:G7"/>
    <mergeCell ref="H6:I6"/>
    <mergeCell ref="J6:K6"/>
    <mergeCell ref="L6:M6"/>
    <mergeCell ref="N6:O6"/>
    <mergeCell ref="L18:O18"/>
    <mergeCell ref="C9:G15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zoomScaleSheetLayoutView="90" workbookViewId="0">
      <selection activeCell="C15" sqref="C15"/>
    </sheetView>
  </sheetViews>
  <sheetFormatPr defaultColWidth="9.140625" defaultRowHeight="12.75"/>
  <cols>
    <col min="1" max="1" width="8.5703125" style="218" customWidth="1"/>
    <col min="2" max="2" width="24.5703125" style="218" customWidth="1"/>
    <col min="3" max="4" width="15.140625" style="218" customWidth="1"/>
    <col min="5" max="13" width="9.5703125" style="218" customWidth="1"/>
    <col min="14" max="16384" width="9.140625" style="218"/>
  </cols>
  <sheetData>
    <row r="1" spans="1:16">
      <c r="H1" s="905"/>
      <c r="I1" s="905"/>
      <c r="L1" s="221" t="s">
        <v>546</v>
      </c>
    </row>
    <row r="2" spans="1:16">
      <c r="D2" s="905" t="s">
        <v>496</v>
      </c>
      <c r="E2" s="905"/>
      <c r="F2" s="905"/>
      <c r="G2" s="905"/>
      <c r="H2" s="220"/>
      <c r="I2" s="220"/>
      <c r="L2" s="221"/>
    </row>
    <row r="3" spans="1:16" s="222" customFormat="1" ht="15.75">
      <c r="A3" s="955" t="s">
        <v>712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</row>
    <row r="4" spans="1:16" s="222" customFormat="1" ht="20.25" customHeight="1">
      <c r="A4" s="955" t="s">
        <v>711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</row>
    <row r="6" spans="1:16">
      <c r="A6" s="223" t="s">
        <v>893</v>
      </c>
      <c r="B6" s="224"/>
      <c r="C6" s="225"/>
      <c r="D6" s="225"/>
      <c r="E6" s="225"/>
      <c r="F6" s="225"/>
      <c r="G6" s="225"/>
      <c r="H6" s="225"/>
      <c r="I6" s="225"/>
      <c r="J6" s="225"/>
    </row>
    <row r="8" spans="1:16" s="226" customFormat="1" ht="15" customHeight="1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737" t="s">
        <v>897</v>
      </c>
      <c r="L8" s="737"/>
      <c r="M8" s="737"/>
    </row>
    <row r="9" spans="1:16" s="226" customFormat="1" ht="20.25" customHeight="1">
      <c r="A9" s="834" t="s">
        <v>2</v>
      </c>
      <c r="B9" s="834" t="s">
        <v>3</v>
      </c>
      <c r="C9" s="849" t="s">
        <v>282</v>
      </c>
      <c r="D9" s="849" t="s">
        <v>283</v>
      </c>
      <c r="E9" s="858" t="s">
        <v>284</v>
      </c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60"/>
    </row>
    <row r="10" spans="1:16" s="226" customFormat="1" ht="35.25" customHeight="1">
      <c r="A10" s="956"/>
      <c r="B10" s="956"/>
      <c r="C10" s="850"/>
      <c r="D10" s="850"/>
      <c r="E10" s="307" t="s">
        <v>285</v>
      </c>
      <c r="F10" s="307" t="s">
        <v>286</v>
      </c>
      <c r="G10" s="307" t="s">
        <v>287</v>
      </c>
      <c r="H10" s="307" t="s">
        <v>288</v>
      </c>
      <c r="I10" s="307" t="s">
        <v>289</v>
      </c>
      <c r="J10" s="307" t="s">
        <v>290</v>
      </c>
      <c r="K10" s="307" t="s">
        <v>291</v>
      </c>
      <c r="L10" s="307" t="s">
        <v>292</v>
      </c>
      <c r="M10" s="307" t="s">
        <v>293</v>
      </c>
      <c r="N10" s="451" t="s">
        <v>901</v>
      </c>
      <c r="O10" s="451" t="s">
        <v>902</v>
      </c>
      <c r="P10" s="451" t="s">
        <v>903</v>
      </c>
    </row>
    <row r="11" spans="1:16" s="226" customFormat="1" ht="12.75" customHeight="1">
      <c r="A11" s="229">
        <v>1</v>
      </c>
      <c r="B11" s="229">
        <v>2</v>
      </c>
      <c r="C11" s="229">
        <v>3</v>
      </c>
      <c r="D11" s="229">
        <v>4</v>
      </c>
      <c r="E11" s="229">
        <v>5</v>
      </c>
      <c r="F11" s="229">
        <v>6</v>
      </c>
      <c r="G11" s="229">
        <v>7</v>
      </c>
      <c r="H11" s="229">
        <v>8</v>
      </c>
      <c r="I11" s="229">
        <v>9</v>
      </c>
      <c r="J11" s="229">
        <v>10</v>
      </c>
      <c r="K11" s="229">
        <v>11</v>
      </c>
      <c r="L11" s="229">
        <v>12</v>
      </c>
      <c r="M11" s="229">
        <v>13</v>
      </c>
      <c r="N11" s="156">
        <v>14</v>
      </c>
      <c r="O11" s="156">
        <v>15</v>
      </c>
      <c r="P11" s="156">
        <v>16</v>
      </c>
    </row>
    <row r="12" spans="1:16">
      <c r="A12" s="157">
        <v>1</v>
      </c>
      <c r="B12" s="31" t="s">
        <v>831</v>
      </c>
      <c r="C12" s="230">
        <v>1196</v>
      </c>
      <c r="D12" s="230">
        <v>1068</v>
      </c>
      <c r="E12" s="230">
        <v>1003</v>
      </c>
      <c r="F12" s="230">
        <v>1000</v>
      </c>
      <c r="G12" s="230">
        <v>994</v>
      </c>
      <c r="H12" s="230">
        <v>984</v>
      </c>
      <c r="I12" s="156">
        <v>979</v>
      </c>
      <c r="J12" s="156">
        <v>975</v>
      </c>
      <c r="K12" s="156">
        <v>969</v>
      </c>
      <c r="L12" s="156">
        <v>898</v>
      </c>
      <c r="M12" s="156">
        <v>873</v>
      </c>
      <c r="N12" s="156">
        <v>758</v>
      </c>
      <c r="O12" s="156">
        <v>648</v>
      </c>
      <c r="P12" s="156">
        <v>500</v>
      </c>
    </row>
    <row r="13" spans="1:16">
      <c r="A13" s="157">
        <v>2</v>
      </c>
      <c r="B13" s="31" t="s">
        <v>832</v>
      </c>
      <c r="C13" s="156">
        <v>738</v>
      </c>
      <c r="D13" s="156">
        <v>738</v>
      </c>
      <c r="E13" s="156">
        <v>738</v>
      </c>
      <c r="F13" s="156">
        <v>738</v>
      </c>
      <c r="G13" s="156">
        <v>738</v>
      </c>
      <c r="H13" s="156">
        <v>738</v>
      </c>
      <c r="I13" s="156">
        <v>738</v>
      </c>
      <c r="J13" s="156">
        <v>738</v>
      </c>
      <c r="K13" s="156">
        <v>738</v>
      </c>
      <c r="L13" s="156">
        <v>738</v>
      </c>
      <c r="M13" s="156">
        <v>738</v>
      </c>
      <c r="N13" s="156">
        <v>738</v>
      </c>
      <c r="O13" s="156">
        <v>738</v>
      </c>
      <c r="P13" s="156">
        <v>738</v>
      </c>
    </row>
    <row r="14" spans="1:16">
      <c r="A14" s="157">
        <v>3</v>
      </c>
      <c r="B14" s="31" t="s">
        <v>833</v>
      </c>
      <c r="C14" s="230">
        <v>605</v>
      </c>
      <c r="D14" s="230">
        <v>605</v>
      </c>
      <c r="E14" s="230">
        <v>605</v>
      </c>
      <c r="F14" s="230">
        <v>605</v>
      </c>
      <c r="G14" s="230">
        <v>605</v>
      </c>
      <c r="H14" s="230">
        <v>605</v>
      </c>
      <c r="I14" s="156">
        <v>605</v>
      </c>
      <c r="J14" s="156">
        <v>605</v>
      </c>
      <c r="K14" s="156">
        <v>605</v>
      </c>
      <c r="L14" s="156">
        <v>605</v>
      </c>
      <c r="M14" s="156">
        <v>605</v>
      </c>
      <c r="N14" s="156">
        <v>605</v>
      </c>
      <c r="O14" s="156">
        <v>605</v>
      </c>
      <c r="P14" s="156">
        <v>605</v>
      </c>
    </row>
    <row r="15" spans="1:16" s="151" customFormat="1" ht="12.75" customHeight="1">
      <c r="A15" s="157">
        <v>4</v>
      </c>
      <c r="B15" s="31" t="s">
        <v>834</v>
      </c>
      <c r="C15" s="156">
        <v>377</v>
      </c>
      <c r="D15" s="156">
        <v>377</v>
      </c>
      <c r="E15" s="156">
        <v>377</v>
      </c>
      <c r="F15" s="156">
        <v>377</v>
      </c>
      <c r="G15" s="156">
        <v>377</v>
      </c>
      <c r="H15" s="156">
        <v>377</v>
      </c>
      <c r="I15" s="156">
        <v>377</v>
      </c>
      <c r="J15" s="156">
        <v>377</v>
      </c>
      <c r="K15" s="156">
        <v>377</v>
      </c>
      <c r="L15" s="156">
        <v>377</v>
      </c>
      <c r="M15" s="156">
        <v>377</v>
      </c>
      <c r="N15" s="156">
        <v>377</v>
      </c>
      <c r="O15" s="156">
        <v>377</v>
      </c>
      <c r="P15" s="156">
        <v>377</v>
      </c>
    </row>
    <row r="16" spans="1:16" s="151" customFormat="1" ht="12.75" customHeight="1">
      <c r="A16" s="157">
        <v>5</v>
      </c>
      <c r="B16" s="31" t="s">
        <v>835</v>
      </c>
      <c r="C16" s="232">
        <v>45</v>
      </c>
      <c r="D16" s="232">
        <v>45</v>
      </c>
      <c r="E16" s="232">
        <v>45</v>
      </c>
      <c r="F16" s="232">
        <v>45</v>
      </c>
      <c r="G16" s="232">
        <v>45</v>
      </c>
      <c r="H16" s="232">
        <v>45</v>
      </c>
      <c r="I16" s="232">
        <v>45</v>
      </c>
      <c r="J16" s="156">
        <v>45</v>
      </c>
      <c r="K16" s="156">
        <v>45</v>
      </c>
      <c r="L16" s="156">
        <v>45</v>
      </c>
      <c r="M16" s="156">
        <v>45</v>
      </c>
      <c r="N16" s="156">
        <v>45</v>
      </c>
      <c r="O16" s="156">
        <v>45</v>
      </c>
      <c r="P16" s="156">
        <v>45</v>
      </c>
    </row>
    <row r="17" spans="1:16" s="151" customFormat="1" ht="13.15" customHeight="1">
      <c r="A17" s="157">
        <v>6</v>
      </c>
      <c r="B17" s="31" t="s">
        <v>836</v>
      </c>
      <c r="C17" s="232">
        <v>6</v>
      </c>
      <c r="D17" s="232">
        <v>6</v>
      </c>
      <c r="E17" s="232">
        <v>6</v>
      </c>
      <c r="F17" s="232">
        <v>6</v>
      </c>
      <c r="G17" s="232">
        <v>6</v>
      </c>
      <c r="H17" s="232">
        <v>6</v>
      </c>
      <c r="I17" s="232">
        <v>6</v>
      </c>
      <c r="J17" s="156">
        <v>6</v>
      </c>
      <c r="K17" s="156">
        <v>6</v>
      </c>
      <c r="L17" s="156">
        <v>4</v>
      </c>
      <c r="M17" s="156">
        <v>4</v>
      </c>
      <c r="N17" s="156">
        <v>5</v>
      </c>
      <c r="O17" s="156">
        <v>5</v>
      </c>
      <c r="P17" s="156">
        <v>4</v>
      </c>
    </row>
    <row r="18" spans="1:16" ht="12.75" customHeight="1">
      <c r="A18" s="157"/>
      <c r="B18" s="31" t="s">
        <v>19</v>
      </c>
      <c r="C18" s="156">
        <v>2590</v>
      </c>
      <c r="D18" s="156">
        <v>2449</v>
      </c>
      <c r="E18" s="156">
        <v>2375</v>
      </c>
      <c r="F18" s="156">
        <v>2370</v>
      </c>
      <c r="G18" s="156">
        <v>2362</v>
      </c>
      <c r="H18" s="156">
        <v>2348</v>
      </c>
      <c r="I18" s="156">
        <v>2340</v>
      </c>
      <c r="J18" s="156">
        <v>2334</v>
      </c>
      <c r="K18" s="156">
        <v>2321</v>
      </c>
      <c r="L18" s="156">
        <v>2198</v>
      </c>
      <c r="M18" s="156">
        <v>2114</v>
      </c>
      <c r="N18" s="156">
        <f>SUM(N11:N17)</f>
        <v>2542</v>
      </c>
      <c r="O18" s="156">
        <f>SUM(O11:O17)</f>
        <v>2433</v>
      </c>
      <c r="P18" s="156">
        <f>SUM(P11:P17)</f>
        <v>2285</v>
      </c>
    </row>
    <row r="21" spans="1:16">
      <c r="H21" s="826" t="s">
        <v>13</v>
      </c>
      <c r="I21" s="826"/>
      <c r="J21" s="826"/>
      <c r="K21" s="826"/>
      <c r="L21" s="826"/>
      <c r="M21" s="826"/>
    </row>
    <row r="22" spans="1:16">
      <c r="H22" s="826" t="s">
        <v>14</v>
      </c>
      <c r="I22" s="826"/>
      <c r="J22" s="826"/>
      <c r="K22" s="826"/>
      <c r="L22" s="826"/>
      <c r="M22" s="826"/>
    </row>
    <row r="23" spans="1:16">
      <c r="H23" s="826" t="s">
        <v>88</v>
      </c>
      <c r="I23" s="826"/>
      <c r="J23" s="826"/>
      <c r="K23" s="826"/>
      <c r="L23" s="826"/>
      <c r="M23" s="826"/>
    </row>
    <row r="24" spans="1:16">
      <c r="A24" s="218" t="s">
        <v>12</v>
      </c>
      <c r="H24" s="905" t="s">
        <v>85</v>
      </c>
      <c r="I24" s="905"/>
      <c r="J24" s="905"/>
      <c r="K24" s="905"/>
    </row>
  </sheetData>
  <mergeCells count="14">
    <mergeCell ref="H21:M21"/>
    <mergeCell ref="H22:M22"/>
    <mergeCell ref="H23:M23"/>
    <mergeCell ref="H24:K24"/>
    <mergeCell ref="H1:I1"/>
    <mergeCell ref="A3:M3"/>
    <mergeCell ref="A4:M4"/>
    <mergeCell ref="K8:M8"/>
    <mergeCell ref="A9:A10"/>
    <mergeCell ref="B9:B10"/>
    <mergeCell ref="D2:G2"/>
    <mergeCell ref="C9:C10"/>
    <mergeCell ref="D9:D10"/>
    <mergeCell ref="E9:P9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topLeftCell="A4" zoomScaleSheetLayoutView="90" workbookViewId="0">
      <selection activeCell="A19" sqref="A19:K19"/>
    </sheetView>
  </sheetViews>
  <sheetFormatPr defaultColWidth="9.140625" defaultRowHeight="12.75"/>
  <cols>
    <col min="1" max="1" width="8.5703125" style="218" customWidth="1"/>
    <col min="2" max="2" width="17.85546875" style="218" customWidth="1"/>
    <col min="3" max="3" width="11.140625" style="218" customWidth="1"/>
    <col min="4" max="4" width="17.140625" style="218" customWidth="1"/>
    <col min="5" max="6" width="9.140625" style="218" customWidth="1"/>
    <col min="7" max="7" width="7.85546875" style="218" customWidth="1"/>
    <col min="8" max="8" width="8.42578125" style="218" customWidth="1"/>
    <col min="9" max="9" width="9.28515625" style="218" customWidth="1"/>
    <col min="10" max="10" width="10.28515625" style="218" customWidth="1"/>
    <col min="11" max="11" width="9.140625" style="218" customWidth="1"/>
    <col min="12" max="12" width="10.140625" style="218" customWidth="1"/>
    <col min="13" max="13" width="11" style="218" customWidth="1"/>
    <col min="14" max="16384" width="9.140625" style="218"/>
  </cols>
  <sheetData>
    <row r="1" spans="1:13">
      <c r="H1" s="905"/>
      <c r="I1" s="905"/>
      <c r="L1" s="957" t="s">
        <v>565</v>
      </c>
      <c r="M1" s="957"/>
    </row>
    <row r="2" spans="1:13">
      <c r="C2" s="905" t="s">
        <v>713</v>
      </c>
      <c r="D2" s="905"/>
      <c r="E2" s="905"/>
      <c r="F2" s="905"/>
      <c r="G2" s="905"/>
      <c r="H2" s="905"/>
      <c r="I2" s="905"/>
      <c r="J2" s="905"/>
      <c r="L2" s="221"/>
    </row>
    <row r="3" spans="1:13" s="222" customFormat="1" ht="15.75">
      <c r="A3" s="955" t="s">
        <v>712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</row>
    <row r="4" spans="1:13" s="222" customFormat="1" ht="20.25" customHeight="1">
      <c r="A4" s="955" t="s">
        <v>714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</row>
    <row r="6" spans="1:13">
      <c r="A6" s="223" t="s">
        <v>893</v>
      </c>
      <c r="B6" s="224"/>
      <c r="C6" s="225"/>
      <c r="D6" s="225"/>
      <c r="E6" s="225"/>
      <c r="F6" s="225"/>
      <c r="G6" s="225"/>
      <c r="H6" s="225"/>
      <c r="I6" s="225"/>
      <c r="J6" s="225"/>
    </row>
    <row r="8" spans="1:13" s="226" customFormat="1" ht="15" customHeight="1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719" t="s">
        <v>897</v>
      </c>
      <c r="L8" s="719"/>
      <c r="M8" s="719"/>
    </row>
    <row r="9" spans="1:13" s="226" customFormat="1" ht="20.25" customHeight="1">
      <c r="A9" s="834" t="s">
        <v>2</v>
      </c>
      <c r="B9" s="834" t="s">
        <v>3</v>
      </c>
      <c r="C9" s="849" t="s">
        <v>282</v>
      </c>
      <c r="D9" s="849" t="s">
        <v>564</v>
      </c>
      <c r="E9" s="968" t="s">
        <v>766</v>
      </c>
      <c r="F9" s="969"/>
      <c r="G9" s="969"/>
      <c r="H9" s="969"/>
      <c r="I9" s="969"/>
      <c r="J9" s="969"/>
      <c r="K9" s="969"/>
      <c r="L9" s="969"/>
      <c r="M9" s="970"/>
    </row>
    <row r="10" spans="1:13" s="226" customFormat="1" ht="35.25" customHeight="1">
      <c r="A10" s="956"/>
      <c r="B10" s="956"/>
      <c r="C10" s="850"/>
      <c r="D10" s="850"/>
      <c r="E10" s="307" t="s">
        <v>285</v>
      </c>
      <c r="F10" s="307" t="s">
        <v>286</v>
      </c>
      <c r="G10" s="307" t="s">
        <v>287</v>
      </c>
      <c r="H10" s="307" t="s">
        <v>288</v>
      </c>
      <c r="I10" s="307" t="s">
        <v>289</v>
      </c>
      <c r="J10" s="307" t="s">
        <v>290</v>
      </c>
      <c r="K10" s="307" t="s">
        <v>291</v>
      </c>
      <c r="L10" s="307" t="s">
        <v>292</v>
      </c>
      <c r="M10" s="307" t="s">
        <v>293</v>
      </c>
    </row>
    <row r="11" spans="1:13" s="226" customFormat="1" ht="12.75" customHeight="1">
      <c r="A11" s="229">
        <v>1</v>
      </c>
      <c r="B11" s="229">
        <v>2</v>
      </c>
      <c r="C11" s="229">
        <v>3</v>
      </c>
      <c r="D11" s="229">
        <v>4</v>
      </c>
      <c r="E11" s="229">
        <v>5</v>
      </c>
      <c r="F11" s="229">
        <v>6</v>
      </c>
      <c r="G11" s="229">
        <v>7</v>
      </c>
      <c r="H11" s="229">
        <v>8</v>
      </c>
      <c r="I11" s="229">
        <v>9</v>
      </c>
      <c r="J11" s="229">
        <v>10</v>
      </c>
      <c r="K11" s="229">
        <v>11</v>
      </c>
      <c r="L11" s="229">
        <v>12</v>
      </c>
      <c r="M11" s="229">
        <v>13</v>
      </c>
    </row>
    <row r="12" spans="1:13">
      <c r="A12" s="157">
        <v>1</v>
      </c>
      <c r="B12" s="31" t="s">
        <v>831</v>
      </c>
      <c r="C12" s="230">
        <v>1197</v>
      </c>
      <c r="D12" s="230">
        <v>1197</v>
      </c>
      <c r="E12" s="958" t="s">
        <v>882</v>
      </c>
      <c r="F12" s="959"/>
      <c r="G12" s="959"/>
      <c r="H12" s="959"/>
      <c r="I12" s="959"/>
      <c r="J12" s="959"/>
      <c r="K12" s="959"/>
      <c r="L12" s="959"/>
      <c r="M12" s="960"/>
    </row>
    <row r="13" spans="1:13">
      <c r="A13" s="157">
        <v>2</v>
      </c>
      <c r="B13" s="31" t="s">
        <v>832</v>
      </c>
      <c r="C13" s="156">
        <v>738</v>
      </c>
      <c r="D13" s="156">
        <v>0</v>
      </c>
      <c r="E13" s="961"/>
      <c r="F13" s="962"/>
      <c r="G13" s="962"/>
      <c r="H13" s="962"/>
      <c r="I13" s="962"/>
      <c r="J13" s="962"/>
      <c r="K13" s="962"/>
      <c r="L13" s="962"/>
      <c r="M13" s="963"/>
    </row>
    <row r="14" spans="1:13">
      <c r="A14" s="157">
        <v>3</v>
      </c>
      <c r="B14" s="31" t="s">
        <v>833</v>
      </c>
      <c r="C14" s="230">
        <v>605</v>
      </c>
      <c r="D14" s="230">
        <v>0</v>
      </c>
      <c r="E14" s="961"/>
      <c r="F14" s="962"/>
      <c r="G14" s="962"/>
      <c r="H14" s="962"/>
      <c r="I14" s="962"/>
      <c r="J14" s="962"/>
      <c r="K14" s="962"/>
      <c r="L14" s="962"/>
      <c r="M14" s="963"/>
    </row>
    <row r="15" spans="1:13" s="151" customFormat="1" ht="12.75" customHeight="1">
      <c r="A15" s="157">
        <v>4</v>
      </c>
      <c r="B15" s="31" t="s">
        <v>834</v>
      </c>
      <c r="C15" s="156">
        <v>377</v>
      </c>
      <c r="D15" s="156">
        <v>0</v>
      </c>
      <c r="E15" s="961"/>
      <c r="F15" s="962"/>
      <c r="G15" s="962"/>
      <c r="H15" s="962"/>
      <c r="I15" s="962"/>
      <c r="J15" s="962"/>
      <c r="K15" s="962"/>
      <c r="L15" s="962"/>
      <c r="M15" s="963"/>
    </row>
    <row r="16" spans="1:13" s="151" customFormat="1" ht="12.75" customHeight="1">
      <c r="A16" s="157">
        <v>5</v>
      </c>
      <c r="B16" s="31" t="s">
        <v>835</v>
      </c>
      <c r="C16" s="232">
        <v>45</v>
      </c>
      <c r="D16" s="232">
        <v>45</v>
      </c>
      <c r="E16" s="961"/>
      <c r="F16" s="962"/>
      <c r="G16" s="962"/>
      <c r="H16" s="962"/>
      <c r="I16" s="962"/>
      <c r="J16" s="962"/>
      <c r="K16" s="962"/>
      <c r="L16" s="962"/>
      <c r="M16" s="963"/>
    </row>
    <row r="17" spans="1:13" s="151" customFormat="1" ht="13.15" customHeight="1">
      <c r="A17" s="157">
        <v>6</v>
      </c>
      <c r="B17" s="31" t="s">
        <v>836</v>
      </c>
      <c r="C17" s="232">
        <v>6</v>
      </c>
      <c r="D17" s="232">
        <v>0</v>
      </c>
      <c r="E17" s="961"/>
      <c r="F17" s="962"/>
      <c r="G17" s="962"/>
      <c r="H17" s="962"/>
      <c r="I17" s="962"/>
      <c r="J17" s="962"/>
      <c r="K17" s="962"/>
      <c r="L17" s="962"/>
      <c r="M17" s="963"/>
    </row>
    <row r="18" spans="1:13" ht="12.75" customHeight="1">
      <c r="A18" s="157"/>
      <c r="B18" s="31" t="s">
        <v>19</v>
      </c>
      <c r="C18" s="156">
        <f>SUM(C12:C17)</f>
        <v>2968</v>
      </c>
      <c r="D18" s="156">
        <f>SUM(D12:D17)</f>
        <v>1242</v>
      </c>
      <c r="E18" s="964"/>
      <c r="F18" s="965"/>
      <c r="G18" s="965"/>
      <c r="H18" s="965"/>
      <c r="I18" s="965"/>
      <c r="J18" s="965"/>
      <c r="K18" s="965"/>
      <c r="L18" s="965"/>
      <c r="M18" s="966"/>
    </row>
    <row r="19" spans="1:13" ht="12.75" customHeight="1">
      <c r="A19" s="967" t="s">
        <v>971</v>
      </c>
      <c r="B19" s="967"/>
      <c r="C19" s="967"/>
      <c r="D19" s="967"/>
      <c r="E19" s="967"/>
      <c r="F19" s="967"/>
      <c r="G19" s="967"/>
      <c r="H19" s="967"/>
      <c r="I19" s="967"/>
      <c r="J19" s="967"/>
      <c r="K19" s="967"/>
      <c r="L19" s="501"/>
      <c r="M19" s="501"/>
    </row>
    <row r="22" spans="1:13">
      <c r="H22" s="826" t="s">
        <v>13</v>
      </c>
      <c r="I22" s="826"/>
      <c r="J22" s="826"/>
      <c r="K22" s="826"/>
      <c r="L22" s="826"/>
      <c r="M22" s="826"/>
    </row>
    <row r="23" spans="1:13">
      <c r="H23" s="826" t="s">
        <v>14</v>
      </c>
      <c r="I23" s="826"/>
      <c r="J23" s="826"/>
      <c r="K23" s="826"/>
      <c r="L23" s="826"/>
      <c r="M23" s="826"/>
    </row>
    <row r="24" spans="1:13">
      <c r="H24" s="826" t="s">
        <v>88</v>
      </c>
      <c r="I24" s="826"/>
      <c r="J24" s="826"/>
      <c r="K24" s="826"/>
      <c r="L24" s="826"/>
      <c r="M24" s="826"/>
    </row>
    <row r="25" spans="1:13">
      <c r="A25" s="218" t="s">
        <v>12</v>
      </c>
      <c r="H25" s="905" t="s">
        <v>85</v>
      </c>
      <c r="I25" s="905"/>
      <c r="J25" s="905"/>
      <c r="K25" s="905"/>
    </row>
  </sheetData>
  <mergeCells count="17">
    <mergeCell ref="E12:M18"/>
    <mergeCell ref="A19:K19"/>
    <mergeCell ref="H24:M24"/>
    <mergeCell ref="H25:K25"/>
    <mergeCell ref="A9:A10"/>
    <mergeCell ref="B9:B10"/>
    <mergeCell ref="C9:C10"/>
    <mergeCell ref="D9:D10"/>
    <mergeCell ref="H22:M22"/>
    <mergeCell ref="H23:M23"/>
    <mergeCell ref="E9:M9"/>
    <mergeCell ref="L1:M1"/>
    <mergeCell ref="H1:I1"/>
    <mergeCell ref="A3:M3"/>
    <mergeCell ref="A4:M4"/>
    <mergeCell ref="K8:M8"/>
    <mergeCell ref="C2:J2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3"/>
  <sheetViews>
    <sheetView zoomScale="80" zoomScaleNormal="80" zoomScaleSheetLayoutView="80" workbookViewId="0">
      <selection activeCell="G20" sqref="G20:H20"/>
    </sheetView>
  </sheetViews>
  <sheetFormatPr defaultRowHeight="12.75"/>
  <cols>
    <col min="2" max="2" width="14.85546875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>
      <c r="C1" s="722" t="s">
        <v>0</v>
      </c>
      <c r="D1" s="722"/>
      <c r="E1" s="722"/>
      <c r="F1" s="722"/>
      <c r="G1" s="722"/>
      <c r="H1" s="722"/>
      <c r="I1" s="722"/>
      <c r="J1" s="243"/>
      <c r="K1" s="243"/>
      <c r="L1" s="952" t="s">
        <v>548</v>
      </c>
      <c r="M1" s="952"/>
      <c r="N1" s="243"/>
      <c r="O1" s="243"/>
      <c r="P1" s="243"/>
    </row>
    <row r="2" spans="1:16" ht="21">
      <c r="B2" s="723" t="s">
        <v>668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244"/>
      <c r="N2" s="244"/>
      <c r="O2" s="244"/>
      <c r="P2" s="244"/>
    </row>
    <row r="3" spans="1:16" ht="21"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44"/>
      <c r="O3" s="244"/>
      <c r="P3" s="244"/>
    </row>
    <row r="4" spans="1:16" ht="20.25" customHeight="1">
      <c r="A4" s="980" t="s">
        <v>547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</row>
    <row r="5" spans="1:16" ht="20.25" customHeight="1">
      <c r="A5" s="972" t="s">
        <v>905</v>
      </c>
      <c r="B5" s="972"/>
      <c r="C5" s="972"/>
      <c r="D5" s="972"/>
      <c r="E5" s="972"/>
      <c r="F5" s="972"/>
      <c r="G5" s="972"/>
      <c r="H5" s="719" t="s">
        <v>897</v>
      </c>
      <c r="I5" s="719"/>
      <c r="J5" s="719"/>
      <c r="K5" s="719"/>
      <c r="L5" s="719"/>
      <c r="M5" s="719"/>
      <c r="N5" s="107"/>
    </row>
    <row r="6" spans="1:16" ht="15" customHeight="1">
      <c r="A6" s="828" t="s">
        <v>75</v>
      </c>
      <c r="B6" s="828" t="s">
        <v>305</v>
      </c>
      <c r="C6" s="973" t="s">
        <v>437</v>
      </c>
      <c r="D6" s="974"/>
      <c r="E6" s="974"/>
      <c r="F6" s="974"/>
      <c r="G6" s="975"/>
      <c r="H6" s="827" t="s">
        <v>434</v>
      </c>
      <c r="I6" s="827"/>
      <c r="J6" s="827"/>
      <c r="K6" s="827"/>
      <c r="L6" s="827"/>
      <c r="M6" s="828" t="s">
        <v>306</v>
      </c>
    </row>
    <row r="7" spans="1:16" ht="12.75" customHeight="1">
      <c r="A7" s="829"/>
      <c r="B7" s="829"/>
      <c r="C7" s="976"/>
      <c r="D7" s="977"/>
      <c r="E7" s="977"/>
      <c r="F7" s="977"/>
      <c r="G7" s="978"/>
      <c r="H7" s="827"/>
      <c r="I7" s="827"/>
      <c r="J7" s="827"/>
      <c r="K7" s="827"/>
      <c r="L7" s="827"/>
      <c r="M7" s="829"/>
    </row>
    <row r="8" spans="1:16" ht="5.25" customHeight="1">
      <c r="A8" s="829"/>
      <c r="B8" s="829"/>
      <c r="C8" s="976"/>
      <c r="D8" s="977"/>
      <c r="E8" s="977"/>
      <c r="F8" s="977"/>
      <c r="G8" s="978"/>
      <c r="H8" s="827"/>
      <c r="I8" s="827"/>
      <c r="J8" s="827"/>
      <c r="K8" s="827"/>
      <c r="L8" s="827"/>
      <c r="M8" s="829"/>
    </row>
    <row r="9" spans="1:16" ht="68.25" customHeight="1">
      <c r="A9" s="830"/>
      <c r="B9" s="830"/>
      <c r="C9" s="248" t="s">
        <v>307</v>
      </c>
      <c r="D9" s="248" t="s">
        <v>308</v>
      </c>
      <c r="E9" s="248" t="s">
        <v>309</v>
      </c>
      <c r="F9" s="248" t="s">
        <v>310</v>
      </c>
      <c r="G9" s="273" t="s">
        <v>311</v>
      </c>
      <c r="H9" s="272" t="s">
        <v>433</v>
      </c>
      <c r="I9" s="272" t="s">
        <v>438</v>
      </c>
      <c r="J9" s="272" t="s">
        <v>435</v>
      </c>
      <c r="K9" s="272" t="s">
        <v>436</v>
      </c>
      <c r="L9" s="272" t="s">
        <v>48</v>
      </c>
      <c r="M9" s="830"/>
    </row>
    <row r="10" spans="1:16" ht="15">
      <c r="A10" s="249">
        <v>1</v>
      </c>
      <c r="B10" s="249">
        <v>2</v>
      </c>
      <c r="C10" s="249">
        <v>3</v>
      </c>
      <c r="D10" s="249">
        <v>4</v>
      </c>
      <c r="E10" s="249">
        <v>5</v>
      </c>
      <c r="F10" s="249">
        <v>6</v>
      </c>
      <c r="G10" s="249">
        <v>7</v>
      </c>
      <c r="H10" s="249">
        <v>8</v>
      </c>
      <c r="I10" s="249">
        <v>9</v>
      </c>
      <c r="J10" s="249">
        <v>10</v>
      </c>
      <c r="K10" s="249">
        <v>11</v>
      </c>
      <c r="L10" s="249">
        <v>12</v>
      </c>
      <c r="M10" s="249">
        <v>13</v>
      </c>
    </row>
    <row r="11" spans="1:16" ht="15">
      <c r="A11" s="302">
        <v>1</v>
      </c>
      <c r="B11" s="31" t="s">
        <v>831</v>
      </c>
      <c r="C11" s="979" t="s">
        <v>839</v>
      </c>
      <c r="D11" s="979"/>
      <c r="E11" s="979"/>
      <c r="F11" s="979"/>
      <c r="G11" s="979"/>
      <c r="H11" s="979"/>
      <c r="I11" s="979"/>
      <c r="J11" s="979"/>
      <c r="K11" s="979"/>
      <c r="L11" s="979"/>
      <c r="M11" s="979"/>
    </row>
    <row r="12" spans="1:16" ht="15">
      <c r="A12" s="302">
        <v>2</v>
      </c>
      <c r="B12" s="31" t="s">
        <v>832</v>
      </c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</row>
    <row r="13" spans="1:16" ht="15">
      <c r="A13" s="302">
        <v>3</v>
      </c>
      <c r="B13" s="31" t="s">
        <v>833</v>
      </c>
      <c r="C13" s="979"/>
      <c r="D13" s="979"/>
      <c r="E13" s="979"/>
      <c r="F13" s="979"/>
      <c r="G13" s="979"/>
      <c r="H13" s="979"/>
      <c r="I13" s="979"/>
      <c r="J13" s="979"/>
      <c r="K13" s="979"/>
      <c r="L13" s="979"/>
      <c r="M13" s="979"/>
    </row>
    <row r="14" spans="1:16" ht="15">
      <c r="A14" s="302">
        <v>4</v>
      </c>
      <c r="B14" s="31" t="s">
        <v>834</v>
      </c>
      <c r="C14" s="979"/>
      <c r="D14" s="979"/>
      <c r="E14" s="979"/>
      <c r="F14" s="979"/>
      <c r="G14" s="979"/>
      <c r="H14" s="979"/>
      <c r="I14" s="979"/>
      <c r="J14" s="979"/>
      <c r="K14" s="979"/>
      <c r="L14" s="979"/>
      <c r="M14" s="979"/>
    </row>
    <row r="15" spans="1:16" ht="15">
      <c r="A15" s="302">
        <v>5</v>
      </c>
      <c r="B15" s="31" t="s">
        <v>835</v>
      </c>
      <c r="C15" s="979"/>
      <c r="D15" s="979"/>
      <c r="E15" s="979"/>
      <c r="F15" s="979"/>
      <c r="G15" s="979"/>
      <c r="H15" s="979"/>
      <c r="I15" s="979"/>
      <c r="J15" s="979"/>
      <c r="K15" s="979"/>
      <c r="L15" s="979"/>
      <c r="M15" s="979"/>
    </row>
    <row r="16" spans="1:16" ht="15">
      <c r="A16" s="302">
        <v>6</v>
      </c>
      <c r="B16" s="31" t="s">
        <v>836</v>
      </c>
      <c r="C16" s="979"/>
      <c r="D16" s="979"/>
      <c r="E16" s="979"/>
      <c r="F16" s="979"/>
      <c r="G16" s="979"/>
      <c r="H16" s="979"/>
      <c r="I16" s="979"/>
      <c r="J16" s="979"/>
      <c r="K16" s="979"/>
      <c r="L16" s="979"/>
      <c r="M16" s="979"/>
    </row>
    <row r="17" spans="1:13" ht="15">
      <c r="A17" s="302">
        <v>7</v>
      </c>
      <c r="B17" s="31" t="s">
        <v>19</v>
      </c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</row>
    <row r="18" spans="1:13" ht="16.5" customHeight="1">
      <c r="B18" s="251"/>
      <c r="C18" s="971"/>
      <c r="D18" s="971"/>
      <c r="E18" s="971"/>
      <c r="F18" s="971"/>
    </row>
    <row r="20" spans="1:13">
      <c r="A20" s="218"/>
      <c r="B20" s="218"/>
      <c r="C20" s="218"/>
      <c r="D20" s="218"/>
      <c r="G20" s="826" t="s">
        <v>13</v>
      </c>
      <c r="H20" s="826"/>
      <c r="I20" s="219"/>
      <c r="J20" s="219"/>
      <c r="K20" s="219"/>
      <c r="L20" s="219"/>
    </row>
    <row r="21" spans="1:13" ht="15" customHeight="1">
      <c r="A21" s="218"/>
      <c r="B21" s="218"/>
      <c r="C21" s="218"/>
      <c r="D21" s="218"/>
      <c r="G21" s="826" t="s">
        <v>14</v>
      </c>
      <c r="H21" s="826"/>
      <c r="I21" s="826"/>
      <c r="J21" s="826"/>
      <c r="K21" s="826"/>
      <c r="L21" s="826"/>
      <c r="M21" s="826"/>
    </row>
    <row r="22" spans="1:13" ht="15" customHeight="1">
      <c r="A22" s="218"/>
      <c r="B22" s="218"/>
      <c r="C22" s="218"/>
      <c r="D22" s="218"/>
      <c r="G22" s="826" t="s">
        <v>88</v>
      </c>
      <c r="H22" s="826"/>
      <c r="I22" s="826"/>
      <c r="J22" s="826"/>
      <c r="K22" s="826"/>
      <c r="L22" s="826"/>
      <c r="M22" s="826"/>
    </row>
    <row r="23" spans="1:13">
      <c r="A23" s="218" t="s">
        <v>12</v>
      </c>
      <c r="C23" s="218"/>
      <c r="D23" s="218"/>
      <c r="G23" s="905" t="s">
        <v>85</v>
      </c>
      <c r="H23" s="905"/>
      <c r="I23" s="220"/>
      <c r="J23" s="220"/>
      <c r="K23" s="220"/>
      <c r="L23" s="220"/>
    </row>
  </sheetData>
  <mergeCells count="17">
    <mergeCell ref="B2:L2"/>
    <mergeCell ref="L1:M1"/>
    <mergeCell ref="C1:I1"/>
    <mergeCell ref="A4:M4"/>
    <mergeCell ref="G23:H23"/>
    <mergeCell ref="C18:F18"/>
    <mergeCell ref="G20:H20"/>
    <mergeCell ref="H6:L8"/>
    <mergeCell ref="H5:M5"/>
    <mergeCell ref="A5:G5"/>
    <mergeCell ref="G21:M21"/>
    <mergeCell ref="G22:M22"/>
    <mergeCell ref="M6:M9"/>
    <mergeCell ref="A6:A9"/>
    <mergeCell ref="B6:B9"/>
    <mergeCell ref="C6:G8"/>
    <mergeCell ref="C11:M17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colBreaks count="1" manualBreakCount="1">
    <brk id="1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topLeftCell="A12" zoomScaleSheetLayoutView="63" workbookViewId="0">
      <selection activeCell="A39" sqref="A39"/>
    </sheetView>
  </sheetViews>
  <sheetFormatPr defaultRowHeight="12.75"/>
  <cols>
    <col min="1" max="1" width="36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722" t="s">
        <v>0</v>
      </c>
      <c r="B1" s="722"/>
      <c r="C1" s="722"/>
      <c r="D1" s="722"/>
      <c r="E1" s="722"/>
      <c r="F1" s="252" t="s">
        <v>550</v>
      </c>
      <c r="G1" s="243"/>
      <c r="H1" s="243"/>
      <c r="I1" s="243"/>
      <c r="J1" s="243"/>
      <c r="K1" s="243"/>
      <c r="L1" s="243"/>
    </row>
    <row r="2" spans="1:12" ht="21">
      <c r="A2" s="723" t="s">
        <v>668</v>
      </c>
      <c r="B2" s="723"/>
      <c r="C2" s="723"/>
      <c r="D2" s="723"/>
      <c r="E2" s="723"/>
      <c r="F2" s="723"/>
      <c r="G2" s="244"/>
      <c r="H2" s="244"/>
      <c r="I2" s="244"/>
      <c r="J2" s="244"/>
      <c r="K2" s="244"/>
      <c r="L2" s="244"/>
    </row>
    <row r="3" spans="1:12">
      <c r="A3" s="172"/>
      <c r="B3" s="172"/>
      <c r="C3" s="172"/>
      <c r="D3" s="172"/>
      <c r="E3" s="172"/>
      <c r="F3" s="172"/>
    </row>
    <row r="4" spans="1:12" ht="18.75">
      <c r="A4" s="981" t="s">
        <v>549</v>
      </c>
      <c r="B4" s="981"/>
      <c r="C4" s="981"/>
      <c r="D4" s="981"/>
      <c r="E4" s="981"/>
      <c r="F4" s="981"/>
      <c r="G4" s="981"/>
    </row>
    <row r="5" spans="1:12" ht="18.75">
      <c r="A5" s="213" t="s">
        <v>893</v>
      </c>
      <c r="B5" s="253"/>
      <c r="C5" s="253"/>
      <c r="D5" s="253"/>
      <c r="E5" s="253"/>
      <c r="F5" s="253"/>
      <c r="G5" s="253"/>
    </row>
    <row r="6" spans="1:12" ht="31.5">
      <c r="A6" s="254"/>
      <c r="B6" s="255" t="s">
        <v>335</v>
      </c>
      <c r="C6" s="255" t="s">
        <v>336</v>
      </c>
      <c r="D6" s="255" t="s">
        <v>337</v>
      </c>
      <c r="E6" s="256"/>
      <c r="F6" s="256"/>
    </row>
    <row r="7" spans="1:12" ht="15">
      <c r="A7" s="257" t="s">
        <v>338</v>
      </c>
      <c r="B7" s="257" t="s">
        <v>844</v>
      </c>
      <c r="C7" s="257"/>
      <c r="D7" s="257"/>
      <c r="E7" s="256"/>
      <c r="F7" s="256"/>
    </row>
    <row r="8" spans="1:12" ht="13.5" customHeight="1">
      <c r="A8" s="257" t="s">
        <v>339</v>
      </c>
      <c r="B8" s="257" t="s">
        <v>844</v>
      </c>
      <c r="C8" s="257"/>
      <c r="D8" s="257"/>
      <c r="E8" s="256"/>
      <c r="F8" s="256"/>
    </row>
    <row r="9" spans="1:12" ht="13.5" customHeight="1">
      <c r="A9" s="257" t="s">
        <v>340</v>
      </c>
      <c r="B9" s="257" t="s">
        <v>844</v>
      </c>
      <c r="C9" s="257"/>
      <c r="D9" s="257"/>
      <c r="E9" s="256"/>
      <c r="F9" s="256"/>
    </row>
    <row r="10" spans="1:12" ht="13.5" customHeight="1">
      <c r="A10" s="258" t="s">
        <v>341</v>
      </c>
      <c r="B10" s="257" t="s">
        <v>845</v>
      </c>
      <c r="C10" s="257"/>
      <c r="D10" s="257"/>
      <c r="E10" s="256"/>
      <c r="F10" s="256"/>
    </row>
    <row r="11" spans="1:12" ht="13.5" customHeight="1">
      <c r="A11" s="258" t="s">
        <v>342</v>
      </c>
      <c r="B11" s="257" t="s">
        <v>846</v>
      </c>
      <c r="C11" s="257"/>
      <c r="D11" s="257"/>
      <c r="E11" s="256"/>
      <c r="F11" s="256"/>
    </row>
    <row r="12" spans="1:12" ht="13.5" customHeight="1">
      <c r="A12" s="258" t="s">
        <v>343</v>
      </c>
      <c r="B12" s="257" t="s">
        <v>845</v>
      </c>
      <c r="C12" s="257"/>
      <c r="D12" s="257"/>
      <c r="E12" s="256"/>
      <c r="F12" s="256"/>
    </row>
    <row r="13" spans="1:12" ht="13.5" customHeight="1">
      <c r="A13" s="258" t="s">
        <v>344</v>
      </c>
      <c r="B13" s="383" t="s">
        <v>847</v>
      </c>
      <c r="C13" s="257"/>
      <c r="D13" s="257"/>
      <c r="E13" s="256"/>
      <c r="F13" s="256"/>
    </row>
    <row r="14" spans="1:12" ht="13.5" customHeight="1">
      <c r="A14" s="258" t="s">
        <v>345</v>
      </c>
      <c r="B14" s="257" t="s">
        <v>845</v>
      </c>
      <c r="C14" s="257"/>
      <c r="D14" s="257"/>
      <c r="E14" s="256"/>
      <c r="F14" s="256"/>
    </row>
    <row r="15" spans="1:12" ht="13.5" customHeight="1">
      <c r="A15" s="258" t="s">
        <v>346</v>
      </c>
      <c r="B15" s="257" t="s">
        <v>845</v>
      </c>
      <c r="C15" s="257"/>
      <c r="D15" s="257"/>
      <c r="E15" s="256"/>
      <c r="F15" s="256"/>
    </row>
    <row r="16" spans="1:12" ht="13.5" customHeight="1">
      <c r="A16" s="258" t="s">
        <v>347</v>
      </c>
      <c r="B16" s="257" t="s">
        <v>845</v>
      </c>
      <c r="C16" s="257"/>
      <c r="D16" s="257"/>
      <c r="E16" s="256"/>
      <c r="F16" s="256"/>
    </row>
    <row r="17" spans="1:7" ht="13.5" customHeight="1">
      <c r="A17" s="258" t="s">
        <v>348</v>
      </c>
      <c r="B17" s="257" t="s">
        <v>844</v>
      </c>
      <c r="C17" s="257"/>
      <c r="D17" s="257"/>
      <c r="E17" s="256"/>
      <c r="F17" s="256"/>
    </row>
    <row r="18" spans="1:7" ht="13.5" customHeight="1">
      <c r="A18" s="259"/>
      <c r="B18" s="260"/>
      <c r="C18" s="260"/>
      <c r="D18" s="260"/>
      <c r="E18" s="256"/>
      <c r="F18" s="256"/>
    </row>
    <row r="19" spans="1:7" ht="13.5" customHeight="1">
      <c r="A19" s="982" t="s">
        <v>349</v>
      </c>
      <c r="B19" s="982"/>
      <c r="C19" s="982"/>
      <c r="D19" s="982"/>
      <c r="E19" s="982"/>
      <c r="F19" s="982"/>
      <c r="G19" s="982"/>
    </row>
    <row r="20" spans="1:7" ht="15">
      <c r="A20" s="256"/>
      <c r="B20" s="256"/>
      <c r="C20" s="256"/>
      <c r="D20" s="256"/>
      <c r="E20" s="737" t="s">
        <v>897</v>
      </c>
      <c r="F20" s="737"/>
      <c r="G20" s="120"/>
    </row>
    <row r="21" spans="1:7" ht="46.15" customHeight="1">
      <c r="A21" s="247" t="s">
        <v>440</v>
      </c>
      <c r="B21" s="247" t="s">
        <v>3</v>
      </c>
      <c r="C21" s="261" t="s">
        <v>350</v>
      </c>
      <c r="D21" s="262" t="s">
        <v>351</v>
      </c>
      <c r="E21" s="311" t="s">
        <v>352</v>
      </c>
      <c r="F21" s="311" t="s">
        <v>353</v>
      </c>
      <c r="G21" s="13"/>
    </row>
    <row r="22" spans="1:7" ht="15">
      <c r="A22" s="257" t="s">
        <v>354</v>
      </c>
      <c r="B22" s="257"/>
      <c r="C22" s="257"/>
      <c r="D22" s="263"/>
      <c r="E22" s="264"/>
      <c r="F22" s="264"/>
    </row>
    <row r="23" spans="1:7" ht="15">
      <c r="A23" s="257" t="s">
        <v>355</v>
      </c>
      <c r="B23" s="257"/>
      <c r="C23" s="257"/>
      <c r="D23" s="263"/>
      <c r="E23" s="264"/>
      <c r="F23" s="264"/>
    </row>
    <row r="24" spans="1:7" ht="15">
      <c r="A24" s="257" t="s">
        <v>356</v>
      </c>
      <c r="B24" s="257"/>
      <c r="C24" s="9"/>
      <c r="D24" s="263"/>
      <c r="E24" s="264"/>
      <c r="F24" s="264"/>
    </row>
    <row r="25" spans="1:7" ht="25.5">
      <c r="A25" s="257" t="s">
        <v>357</v>
      </c>
      <c r="B25" s="257"/>
      <c r="C25" s="9"/>
      <c r="D25" s="263"/>
      <c r="E25" s="264"/>
      <c r="F25" s="264"/>
    </row>
    <row r="26" spans="1:7" ht="32.25" customHeight="1">
      <c r="A26" s="257" t="s">
        <v>358</v>
      </c>
      <c r="B26" s="257"/>
      <c r="C26" s="20" t="s">
        <v>837</v>
      </c>
      <c r="D26" s="263"/>
      <c r="E26" s="264"/>
      <c r="F26" s="264"/>
    </row>
    <row r="27" spans="1:7" ht="15">
      <c r="A27" s="257" t="s">
        <v>359</v>
      </c>
      <c r="B27" s="257"/>
      <c r="C27" s="9"/>
      <c r="D27" s="263"/>
      <c r="E27" s="264"/>
      <c r="F27" s="264"/>
    </row>
    <row r="28" spans="1:7" ht="15">
      <c r="A28" s="257" t="s">
        <v>360</v>
      </c>
      <c r="B28" s="257"/>
      <c r="C28" s="9"/>
      <c r="D28" s="263"/>
      <c r="E28" s="264"/>
      <c r="F28" s="264"/>
    </row>
    <row r="29" spans="1:7" ht="15">
      <c r="A29" s="257" t="s">
        <v>361</v>
      </c>
      <c r="B29" s="257"/>
      <c r="C29" s="257"/>
      <c r="D29" s="263"/>
      <c r="E29" s="264"/>
      <c r="F29" s="264"/>
    </row>
    <row r="30" spans="1:7" ht="15">
      <c r="A30" s="257" t="s">
        <v>362</v>
      </c>
      <c r="B30" s="257"/>
      <c r="C30" s="257"/>
      <c r="D30" s="263"/>
      <c r="E30" s="264"/>
      <c r="F30" s="264"/>
    </row>
    <row r="31" spans="1:7" ht="15">
      <c r="A31" s="257" t="s">
        <v>363</v>
      </c>
      <c r="B31" s="257"/>
      <c r="C31" s="257"/>
      <c r="D31" s="263"/>
      <c r="E31" s="264"/>
      <c r="F31" s="264"/>
    </row>
    <row r="32" spans="1:7" ht="15">
      <c r="A32" s="257" t="s">
        <v>364</v>
      </c>
      <c r="B32" s="257"/>
      <c r="C32" s="257"/>
      <c r="D32" s="263"/>
      <c r="E32" s="264"/>
      <c r="F32" s="264"/>
    </row>
    <row r="33" spans="1:7" ht="15">
      <c r="A33" s="257" t="s">
        <v>365</v>
      </c>
      <c r="B33" s="257"/>
      <c r="C33" s="257"/>
      <c r="D33" s="263"/>
      <c r="E33" s="264"/>
      <c r="F33" s="264"/>
    </row>
    <row r="34" spans="1:7" ht="15">
      <c r="A34" s="257" t="s">
        <v>366</v>
      </c>
      <c r="B34" s="257"/>
      <c r="C34" s="257"/>
      <c r="D34" s="263"/>
      <c r="E34" s="264"/>
      <c r="F34" s="264"/>
    </row>
    <row r="35" spans="1:7" ht="15">
      <c r="A35" s="257" t="s">
        <v>367</v>
      </c>
      <c r="B35" s="257"/>
      <c r="C35" s="257"/>
      <c r="D35" s="263"/>
      <c r="E35" s="264"/>
      <c r="F35" s="264"/>
    </row>
    <row r="36" spans="1:7" ht="15">
      <c r="A36" s="257" t="s">
        <v>368</v>
      </c>
      <c r="B36" s="257"/>
      <c r="C36" s="257"/>
      <c r="D36" s="263"/>
      <c r="E36" s="264"/>
      <c r="F36" s="264"/>
    </row>
    <row r="37" spans="1:7" ht="15">
      <c r="A37" s="257" t="s">
        <v>369</v>
      </c>
      <c r="B37" s="257"/>
      <c r="C37" s="257"/>
      <c r="D37" s="263"/>
      <c r="E37" s="264"/>
      <c r="F37" s="264"/>
    </row>
    <row r="38" spans="1:7" ht="15">
      <c r="A38" s="257" t="s">
        <v>48</v>
      </c>
      <c r="B38" s="257"/>
      <c r="C38" s="257"/>
      <c r="D38" s="263"/>
      <c r="E38" s="264"/>
      <c r="F38" s="264"/>
    </row>
    <row r="39" spans="1:7" ht="15">
      <c r="A39" s="265" t="s">
        <v>19</v>
      </c>
      <c r="B39" s="257"/>
      <c r="C39" s="257"/>
      <c r="D39" s="263"/>
      <c r="E39" s="264"/>
      <c r="F39" s="264"/>
    </row>
    <row r="43" spans="1:7" ht="15" customHeight="1">
      <c r="A43" s="218"/>
      <c r="B43" s="218"/>
      <c r="C43" s="218"/>
      <c r="D43" s="826" t="s">
        <v>13</v>
      </c>
      <c r="E43" s="826"/>
      <c r="F43" s="233"/>
      <c r="G43" s="219"/>
    </row>
    <row r="44" spans="1:7" ht="15" customHeight="1">
      <c r="A44" s="218"/>
      <c r="B44" s="218"/>
      <c r="C44" s="218"/>
      <c r="D44" s="826" t="s">
        <v>14</v>
      </c>
      <c r="E44" s="826"/>
      <c r="F44" s="219"/>
      <c r="G44" s="219"/>
    </row>
    <row r="45" spans="1:7" ht="15" customHeight="1">
      <c r="A45" s="218"/>
      <c r="B45" s="218"/>
      <c r="C45" s="218"/>
      <c r="D45" s="826" t="s">
        <v>88</v>
      </c>
      <c r="E45" s="826"/>
      <c r="F45" s="219"/>
      <c r="G45" s="219"/>
    </row>
    <row r="46" spans="1:7">
      <c r="A46" s="218" t="s">
        <v>12</v>
      </c>
      <c r="C46" s="218"/>
      <c r="D46" s="220" t="s">
        <v>85</v>
      </c>
      <c r="E46" s="220"/>
      <c r="F46" s="220"/>
      <c r="G46" s="223"/>
    </row>
  </sheetData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hyperlinks>
    <hyperlink ref="B13" r:id="rId1"/>
  </hyperlink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H13"/>
  <sheetViews>
    <sheetView zoomScaleSheetLayoutView="90" workbookViewId="0">
      <selection activeCell="G24" sqref="G24"/>
    </sheetView>
  </sheetViews>
  <sheetFormatPr defaultRowHeight="12.75"/>
  <sheetData>
    <row r="2" spans="2:8">
      <c r="B2" s="15"/>
    </row>
    <row r="4" spans="2:8" ht="12.75" customHeight="1">
      <c r="B4" s="983" t="s">
        <v>736</v>
      </c>
      <c r="C4" s="983"/>
      <c r="D4" s="983"/>
      <c r="E4" s="983"/>
      <c r="F4" s="983"/>
      <c r="G4" s="983"/>
      <c r="H4" s="983"/>
    </row>
    <row r="5" spans="2:8" ht="12.75" customHeight="1">
      <c r="B5" s="983"/>
      <c r="C5" s="983"/>
      <c r="D5" s="983"/>
      <c r="E5" s="983"/>
      <c r="F5" s="983"/>
      <c r="G5" s="983"/>
      <c r="H5" s="983"/>
    </row>
    <row r="6" spans="2:8" ht="12.75" customHeight="1">
      <c r="B6" s="983"/>
      <c r="C6" s="983"/>
      <c r="D6" s="983"/>
      <c r="E6" s="983"/>
      <c r="F6" s="983"/>
      <c r="G6" s="983"/>
      <c r="H6" s="983"/>
    </row>
    <row r="7" spans="2:8" ht="12.75" customHeight="1">
      <c r="B7" s="983"/>
      <c r="C7" s="983"/>
      <c r="D7" s="983"/>
      <c r="E7" s="983"/>
      <c r="F7" s="983"/>
      <c r="G7" s="983"/>
      <c r="H7" s="983"/>
    </row>
    <row r="8" spans="2:8" ht="12.75" customHeight="1">
      <c r="B8" s="983"/>
      <c r="C8" s="983"/>
      <c r="D8" s="983"/>
      <c r="E8" s="983"/>
      <c r="F8" s="983"/>
      <c r="G8" s="983"/>
      <c r="H8" s="983"/>
    </row>
    <row r="9" spans="2:8" ht="12.75" customHeight="1">
      <c r="B9" s="983"/>
      <c r="C9" s="983"/>
      <c r="D9" s="983"/>
      <c r="E9" s="983"/>
      <c r="F9" s="983"/>
      <c r="G9" s="983"/>
      <c r="H9" s="983"/>
    </row>
    <row r="10" spans="2:8" ht="12.75" customHeight="1">
      <c r="B10" s="983"/>
      <c r="C10" s="983"/>
      <c r="D10" s="983"/>
      <c r="E10" s="983"/>
      <c r="F10" s="983"/>
      <c r="G10" s="983"/>
      <c r="H10" s="983"/>
    </row>
    <row r="11" spans="2:8" ht="12.75" customHeight="1">
      <c r="B11" s="983"/>
      <c r="C11" s="983"/>
      <c r="D11" s="983"/>
      <c r="E11" s="983"/>
      <c r="F11" s="983"/>
      <c r="G11" s="983"/>
      <c r="H11" s="983"/>
    </row>
    <row r="12" spans="2:8" ht="12.75" customHeight="1">
      <c r="B12" s="983"/>
      <c r="C12" s="983"/>
      <c r="D12" s="983"/>
      <c r="E12" s="983"/>
      <c r="F12" s="983"/>
      <c r="G12" s="983"/>
      <c r="H12" s="983"/>
    </row>
    <row r="13" spans="2:8" ht="12.75" customHeight="1">
      <c r="B13" s="983"/>
      <c r="C13" s="983"/>
      <c r="D13" s="983"/>
      <c r="E13" s="983"/>
      <c r="F13" s="983"/>
      <c r="G13" s="983"/>
      <c r="H13" s="983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1"/>
  <sheetViews>
    <sheetView view="pageBreakPreview" topLeftCell="A14" zoomScaleNormal="90" zoomScaleSheetLayoutView="100" workbookViewId="0">
      <selection activeCell="H24" sqref="H24"/>
    </sheetView>
  </sheetViews>
  <sheetFormatPr defaultColWidth="9.140625" defaultRowHeight="14.25"/>
  <cols>
    <col min="1" max="1" width="4.7109375" style="49" customWidth="1"/>
    <col min="2" max="2" width="16.85546875" style="49" customWidth="1"/>
    <col min="3" max="3" width="11.7109375" style="49" customWidth="1"/>
    <col min="4" max="4" width="12" style="49" customWidth="1"/>
    <col min="5" max="5" width="12.140625" style="49" customWidth="1"/>
    <col min="6" max="6" width="17.42578125" style="49" customWidth="1"/>
    <col min="7" max="7" width="12.42578125" style="49" customWidth="1"/>
    <col min="8" max="8" width="16" style="49" customWidth="1"/>
    <col min="9" max="9" width="12.7109375" style="49" customWidth="1"/>
    <col min="10" max="10" width="15" style="49" customWidth="1"/>
    <col min="11" max="11" width="12.85546875" style="49" customWidth="1"/>
    <col min="12" max="12" width="11.85546875" style="49" customWidth="1"/>
    <col min="13" max="16384" width="9.140625" style="49"/>
  </cols>
  <sheetData>
    <row r="1" spans="1:20" ht="15" customHeight="1">
      <c r="C1" s="592"/>
      <c r="D1" s="592"/>
      <c r="E1" s="592"/>
      <c r="F1" s="592"/>
      <c r="G1" s="592"/>
      <c r="H1" s="592"/>
      <c r="I1" s="175"/>
      <c r="J1" s="798" t="s">
        <v>551</v>
      </c>
      <c r="K1" s="798"/>
    </row>
    <row r="2" spans="1:20" s="56" customFormat="1" ht="19.5" customHeight="1">
      <c r="A2" s="992" t="s">
        <v>0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</row>
    <row r="3" spans="1:20" s="56" customFormat="1" ht="19.5" customHeight="1">
      <c r="A3" s="991" t="s">
        <v>668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</row>
    <row r="4" spans="1:20" s="56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20" s="56" customFormat="1" ht="18" customHeight="1">
      <c r="A5" s="901" t="s">
        <v>737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</row>
    <row r="6" spans="1:20" ht="15.75">
      <c r="A6" s="630" t="s">
        <v>893</v>
      </c>
      <c r="B6" s="630"/>
      <c r="C6" s="114"/>
      <c r="D6" s="114"/>
      <c r="E6" s="114"/>
      <c r="F6" s="114"/>
      <c r="G6" s="114"/>
      <c r="H6" s="114"/>
      <c r="I6" s="114"/>
      <c r="J6" s="114"/>
      <c r="K6" s="114"/>
    </row>
    <row r="7" spans="1:20" ht="29.25" customHeight="1">
      <c r="A7" s="987" t="s">
        <v>75</v>
      </c>
      <c r="B7" s="987" t="s">
        <v>76</v>
      </c>
      <c r="C7" s="987" t="s">
        <v>77</v>
      </c>
      <c r="D7" s="987" t="s">
        <v>162</v>
      </c>
      <c r="E7" s="987"/>
      <c r="F7" s="987"/>
      <c r="G7" s="987"/>
      <c r="H7" s="987"/>
      <c r="I7" s="635" t="s">
        <v>253</v>
      </c>
      <c r="J7" s="987" t="s">
        <v>78</v>
      </c>
      <c r="K7" s="987" t="s">
        <v>494</v>
      </c>
      <c r="L7" s="984" t="s">
        <v>79</v>
      </c>
      <c r="S7" s="55"/>
      <c r="T7" s="55"/>
    </row>
    <row r="8" spans="1:20" ht="33.75" customHeight="1">
      <c r="A8" s="987"/>
      <c r="B8" s="987"/>
      <c r="C8" s="987"/>
      <c r="D8" s="987" t="s">
        <v>80</v>
      </c>
      <c r="E8" s="987" t="s">
        <v>81</v>
      </c>
      <c r="F8" s="987"/>
      <c r="G8" s="987"/>
      <c r="H8" s="51" t="s">
        <v>82</v>
      </c>
      <c r="I8" s="988"/>
      <c r="J8" s="987"/>
      <c r="K8" s="987"/>
      <c r="L8" s="984"/>
    </row>
    <row r="9" spans="1:20" ht="30">
      <c r="A9" s="987"/>
      <c r="B9" s="987"/>
      <c r="C9" s="987"/>
      <c r="D9" s="987"/>
      <c r="E9" s="51" t="s">
        <v>83</v>
      </c>
      <c r="F9" s="51" t="s">
        <v>84</v>
      </c>
      <c r="G9" s="51" t="s">
        <v>19</v>
      </c>
      <c r="H9" s="51"/>
      <c r="I9" s="636"/>
      <c r="J9" s="987"/>
      <c r="K9" s="987"/>
      <c r="L9" s="984"/>
    </row>
    <row r="10" spans="1:20" s="161" customFormat="1" ht="17.100000000000001" customHeight="1">
      <c r="A10" s="160">
        <v>1</v>
      </c>
      <c r="B10" s="160">
        <v>2</v>
      </c>
      <c r="C10" s="160">
        <v>3</v>
      </c>
      <c r="D10" s="160">
        <v>4</v>
      </c>
      <c r="E10" s="160">
        <v>5</v>
      </c>
      <c r="F10" s="160">
        <v>6</v>
      </c>
      <c r="G10" s="160">
        <v>7</v>
      </c>
      <c r="H10" s="160">
        <v>8</v>
      </c>
      <c r="I10" s="160">
        <v>9</v>
      </c>
      <c r="J10" s="160">
        <v>10</v>
      </c>
      <c r="K10" s="160">
        <v>11</v>
      </c>
      <c r="L10" s="160">
        <v>12</v>
      </c>
    </row>
    <row r="11" spans="1:20" ht="17.100000000000001" customHeight="1">
      <c r="A11" s="58">
        <v>1</v>
      </c>
      <c r="B11" s="59" t="s">
        <v>738</v>
      </c>
      <c r="C11" s="53">
        <v>30</v>
      </c>
      <c r="D11" s="52">
        <v>0</v>
      </c>
      <c r="E11" s="52">
        <v>5</v>
      </c>
      <c r="F11" s="52">
        <v>3</v>
      </c>
      <c r="G11" s="52">
        <f>SUM(E11:F11)</f>
        <v>8</v>
      </c>
      <c r="H11" s="52">
        <f>D11+G11</f>
        <v>8</v>
      </c>
      <c r="I11" s="408">
        <v>30</v>
      </c>
      <c r="J11" s="52">
        <f>C11-H11</f>
        <v>22</v>
      </c>
      <c r="K11" s="52">
        <v>0</v>
      </c>
      <c r="L11" s="52"/>
    </row>
    <row r="12" spans="1:20" ht="17.100000000000001" customHeight="1">
      <c r="A12" s="58">
        <v>2</v>
      </c>
      <c r="B12" s="59" t="s">
        <v>739</v>
      </c>
      <c r="C12" s="53">
        <v>31</v>
      </c>
      <c r="D12" s="52">
        <v>21</v>
      </c>
      <c r="E12" s="52">
        <v>1</v>
      </c>
      <c r="F12" s="52">
        <v>1</v>
      </c>
      <c r="G12" s="52">
        <f t="shared" ref="G12:G23" si="0">SUM(E12:F12)</f>
        <v>2</v>
      </c>
      <c r="H12" s="52">
        <f t="shared" ref="H12:H22" si="1">D12+G12</f>
        <v>23</v>
      </c>
      <c r="I12" s="408">
        <v>31</v>
      </c>
      <c r="J12" s="52">
        <f t="shared" ref="J12:J22" si="2">C12-H12</f>
        <v>8</v>
      </c>
      <c r="K12" s="52">
        <v>0</v>
      </c>
      <c r="L12" s="989" t="s">
        <v>880</v>
      </c>
    </row>
    <row r="13" spans="1:20" ht="17.100000000000001" customHeight="1">
      <c r="A13" s="58">
        <v>3</v>
      </c>
      <c r="B13" s="59" t="s">
        <v>740</v>
      </c>
      <c r="C13" s="53">
        <v>30</v>
      </c>
      <c r="D13" s="52">
        <v>30</v>
      </c>
      <c r="E13" s="52">
        <v>0</v>
      </c>
      <c r="F13" s="52">
        <v>0</v>
      </c>
      <c r="G13" s="52">
        <f t="shared" si="0"/>
        <v>0</v>
      </c>
      <c r="H13" s="52">
        <f t="shared" si="1"/>
        <v>30</v>
      </c>
      <c r="I13" s="408">
        <v>30</v>
      </c>
      <c r="J13" s="52">
        <f t="shared" si="2"/>
        <v>0</v>
      </c>
      <c r="K13" s="52">
        <v>0</v>
      </c>
      <c r="L13" s="990"/>
    </row>
    <row r="14" spans="1:20" ht="17.100000000000001" customHeight="1">
      <c r="A14" s="58">
        <v>4</v>
      </c>
      <c r="B14" s="59" t="s">
        <v>741</v>
      </c>
      <c r="C14" s="53">
        <v>31</v>
      </c>
      <c r="D14" s="52">
        <v>0</v>
      </c>
      <c r="E14" s="52">
        <v>5</v>
      </c>
      <c r="F14" s="52">
        <v>1</v>
      </c>
      <c r="G14" s="52">
        <f t="shared" si="0"/>
        <v>6</v>
      </c>
      <c r="H14" s="52">
        <f t="shared" si="1"/>
        <v>6</v>
      </c>
      <c r="I14" s="408">
        <v>31</v>
      </c>
      <c r="J14" s="52">
        <f t="shared" si="2"/>
        <v>25</v>
      </c>
      <c r="K14" s="52">
        <v>0</v>
      </c>
      <c r="L14" s="52"/>
    </row>
    <row r="15" spans="1:20" ht="17.100000000000001" customHeight="1">
      <c r="A15" s="58">
        <v>5</v>
      </c>
      <c r="B15" s="59" t="s">
        <v>742</v>
      </c>
      <c r="C15" s="53">
        <v>31</v>
      </c>
      <c r="D15" s="52">
        <v>0</v>
      </c>
      <c r="E15" s="52">
        <v>4</v>
      </c>
      <c r="F15" s="52">
        <v>3</v>
      </c>
      <c r="G15" s="52">
        <v>8</v>
      </c>
      <c r="H15" s="52">
        <f t="shared" si="1"/>
        <v>8</v>
      </c>
      <c r="I15" s="408">
        <v>31</v>
      </c>
      <c r="J15" s="52">
        <f t="shared" si="2"/>
        <v>23</v>
      </c>
      <c r="K15" s="52">
        <v>0</v>
      </c>
      <c r="L15" s="52"/>
    </row>
    <row r="16" spans="1:20" s="57" customFormat="1" ht="17.100000000000001" customHeight="1">
      <c r="A16" s="58">
        <v>6</v>
      </c>
      <c r="B16" s="59" t="s">
        <v>743</v>
      </c>
      <c r="C16" s="58">
        <v>30</v>
      </c>
      <c r="D16" s="59">
        <v>0</v>
      </c>
      <c r="E16" s="59">
        <v>5</v>
      </c>
      <c r="F16" s="59">
        <v>3</v>
      </c>
      <c r="G16" s="52">
        <f t="shared" si="0"/>
        <v>8</v>
      </c>
      <c r="H16" s="52">
        <f t="shared" si="1"/>
        <v>8</v>
      </c>
      <c r="I16" s="409">
        <v>30</v>
      </c>
      <c r="J16" s="52">
        <f t="shared" si="2"/>
        <v>22</v>
      </c>
      <c r="K16" s="59">
        <v>0</v>
      </c>
      <c r="L16" s="59"/>
    </row>
    <row r="17" spans="1:12" s="57" customFormat="1" ht="17.100000000000001" customHeight="1">
      <c r="A17" s="58">
        <v>7</v>
      </c>
      <c r="B17" s="59" t="s">
        <v>744</v>
      </c>
      <c r="C17" s="58">
        <v>31</v>
      </c>
      <c r="D17" s="59">
        <v>0</v>
      </c>
      <c r="E17" s="59">
        <v>4</v>
      </c>
      <c r="F17" s="59">
        <v>4</v>
      </c>
      <c r="G17" s="52">
        <f t="shared" si="0"/>
        <v>8</v>
      </c>
      <c r="H17" s="52">
        <f t="shared" si="1"/>
        <v>8</v>
      </c>
      <c r="I17" s="409">
        <v>31</v>
      </c>
      <c r="J17" s="52">
        <f t="shared" si="2"/>
        <v>23</v>
      </c>
      <c r="K17" s="59">
        <v>0</v>
      </c>
      <c r="L17" s="59"/>
    </row>
    <row r="18" spans="1:12" s="57" customFormat="1" ht="17.100000000000001" customHeight="1">
      <c r="A18" s="58">
        <v>8</v>
      </c>
      <c r="B18" s="59" t="s">
        <v>745</v>
      </c>
      <c r="C18" s="58">
        <v>30</v>
      </c>
      <c r="D18" s="59">
        <v>0</v>
      </c>
      <c r="E18" s="59">
        <v>4</v>
      </c>
      <c r="F18" s="59">
        <v>6</v>
      </c>
      <c r="G18" s="52">
        <f t="shared" si="0"/>
        <v>10</v>
      </c>
      <c r="H18" s="52">
        <f t="shared" si="1"/>
        <v>10</v>
      </c>
      <c r="I18" s="409">
        <v>30</v>
      </c>
      <c r="J18" s="52">
        <f t="shared" si="2"/>
        <v>20</v>
      </c>
      <c r="K18" s="59">
        <v>0</v>
      </c>
      <c r="L18" s="59"/>
    </row>
    <row r="19" spans="1:12" s="57" customFormat="1" ht="17.100000000000001" customHeight="1">
      <c r="A19" s="58">
        <v>9</v>
      </c>
      <c r="B19" s="59" t="s">
        <v>746</v>
      </c>
      <c r="C19" s="58">
        <v>31</v>
      </c>
      <c r="D19" s="59">
        <v>6</v>
      </c>
      <c r="E19" s="59">
        <v>4</v>
      </c>
      <c r="F19" s="59">
        <v>2</v>
      </c>
      <c r="G19" s="52">
        <f t="shared" si="0"/>
        <v>6</v>
      </c>
      <c r="H19" s="52">
        <f t="shared" si="1"/>
        <v>12</v>
      </c>
      <c r="I19" s="409">
        <v>31</v>
      </c>
      <c r="J19" s="52">
        <f t="shared" si="2"/>
        <v>19</v>
      </c>
      <c r="K19" s="59">
        <v>0</v>
      </c>
      <c r="L19" s="635" t="s">
        <v>879</v>
      </c>
    </row>
    <row r="20" spans="1:12" s="57" customFormat="1" ht="17.100000000000001" customHeight="1">
      <c r="A20" s="58">
        <v>10</v>
      </c>
      <c r="B20" s="59" t="s">
        <v>747</v>
      </c>
      <c r="C20" s="58">
        <v>31</v>
      </c>
      <c r="D20" s="59">
        <v>15</v>
      </c>
      <c r="E20" s="59">
        <v>2</v>
      </c>
      <c r="F20" s="59">
        <v>1</v>
      </c>
      <c r="G20" s="52">
        <f t="shared" si="0"/>
        <v>3</v>
      </c>
      <c r="H20" s="52">
        <f t="shared" si="1"/>
        <v>18</v>
      </c>
      <c r="I20" s="409">
        <v>31</v>
      </c>
      <c r="J20" s="52">
        <f t="shared" si="2"/>
        <v>13</v>
      </c>
      <c r="K20" s="59">
        <v>0</v>
      </c>
      <c r="L20" s="636"/>
    </row>
    <row r="21" spans="1:12" s="57" customFormat="1" ht="17.100000000000001" customHeight="1">
      <c r="A21" s="58">
        <v>11</v>
      </c>
      <c r="B21" s="59" t="s">
        <v>748</v>
      </c>
      <c r="C21" s="58">
        <v>28</v>
      </c>
      <c r="D21" s="60">
        <v>0</v>
      </c>
      <c r="E21" s="59">
        <v>4</v>
      </c>
      <c r="F21" s="60">
        <v>2</v>
      </c>
      <c r="G21" s="52">
        <f t="shared" si="0"/>
        <v>6</v>
      </c>
      <c r="H21" s="52">
        <f t="shared" si="1"/>
        <v>6</v>
      </c>
      <c r="I21" s="409">
        <v>28</v>
      </c>
      <c r="J21" s="52">
        <f t="shared" si="2"/>
        <v>22</v>
      </c>
      <c r="K21" s="59">
        <v>0</v>
      </c>
      <c r="L21" s="59"/>
    </row>
    <row r="22" spans="1:12" s="57" customFormat="1" ht="17.100000000000001" customHeight="1">
      <c r="A22" s="58">
        <v>12</v>
      </c>
      <c r="B22" s="59" t="s">
        <v>749</v>
      </c>
      <c r="C22" s="58">
        <v>31</v>
      </c>
      <c r="D22" s="60">
        <v>14</v>
      </c>
      <c r="E22" s="59">
        <v>3</v>
      </c>
      <c r="F22" s="60">
        <v>1</v>
      </c>
      <c r="G22" s="52">
        <f t="shared" si="0"/>
        <v>4</v>
      </c>
      <c r="H22" s="52">
        <f t="shared" si="1"/>
        <v>18</v>
      </c>
      <c r="I22" s="409">
        <v>31</v>
      </c>
      <c r="J22" s="52">
        <f t="shared" si="2"/>
        <v>13</v>
      </c>
      <c r="K22" s="59">
        <v>0</v>
      </c>
      <c r="L22" s="59"/>
    </row>
    <row r="23" spans="1:12" s="57" customFormat="1" ht="17.100000000000001" customHeight="1">
      <c r="A23" s="59"/>
      <c r="B23" s="61" t="s">
        <v>19</v>
      </c>
      <c r="C23" s="398">
        <v>365</v>
      </c>
      <c r="D23" s="60">
        <f>SUM(D11:D22)</f>
        <v>86</v>
      </c>
      <c r="E23" s="60">
        <f>SUM(E11:E22)</f>
        <v>41</v>
      </c>
      <c r="F23" s="60">
        <f>SUM(F11:F22)</f>
        <v>27</v>
      </c>
      <c r="G23" s="392">
        <f t="shared" si="0"/>
        <v>68</v>
      </c>
      <c r="H23" s="392">
        <v>155</v>
      </c>
      <c r="I23" s="410">
        <v>365</v>
      </c>
      <c r="J23" s="392">
        <f>SUM(J11:J22)</f>
        <v>210</v>
      </c>
      <c r="K23" s="60">
        <v>0</v>
      </c>
      <c r="L23" s="60"/>
    </row>
    <row r="24" spans="1:12" s="57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2" ht="15">
      <c r="A25" s="54" t="s">
        <v>109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2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2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2" ht="15">
      <c r="A28" s="54" t="s">
        <v>12</v>
      </c>
      <c r="B28" s="54"/>
      <c r="C28" s="54"/>
      <c r="D28" s="54"/>
      <c r="E28" s="54"/>
      <c r="F28" s="54"/>
      <c r="G28" s="54"/>
      <c r="H28" s="54"/>
      <c r="I28" s="54"/>
      <c r="J28" s="985" t="s">
        <v>13</v>
      </c>
      <c r="K28" s="985"/>
    </row>
    <row r="29" spans="1:12" ht="15">
      <c r="A29" s="986" t="s">
        <v>14</v>
      </c>
      <c r="B29" s="986"/>
      <c r="C29" s="986"/>
      <c r="D29" s="986"/>
      <c r="E29" s="986"/>
      <c r="F29" s="986"/>
      <c r="G29" s="986"/>
      <c r="H29" s="986"/>
      <c r="I29" s="986"/>
      <c r="J29" s="986"/>
      <c r="K29" s="986"/>
    </row>
    <row r="30" spans="1:12" ht="15">
      <c r="A30" s="986" t="s">
        <v>20</v>
      </c>
      <c r="B30" s="986"/>
      <c r="C30" s="986"/>
      <c r="D30" s="986"/>
      <c r="E30" s="986"/>
      <c r="F30" s="986"/>
      <c r="G30" s="986"/>
      <c r="H30" s="986"/>
      <c r="I30" s="986"/>
      <c r="J30" s="986"/>
      <c r="K30" s="986"/>
    </row>
    <row r="31" spans="1:12" ht="15">
      <c r="A31" s="54"/>
      <c r="B31" s="54"/>
      <c r="C31" s="54"/>
      <c r="D31" s="54"/>
      <c r="E31" s="54"/>
      <c r="F31" s="54"/>
      <c r="G31" s="54"/>
      <c r="I31" s="54"/>
      <c r="J31" s="54" t="s">
        <v>85</v>
      </c>
      <c r="K31" s="54"/>
    </row>
  </sheetData>
  <mergeCells count="21">
    <mergeCell ref="C1:H1"/>
    <mergeCell ref="J1:K1"/>
    <mergeCell ref="A3:K3"/>
    <mergeCell ref="A2:K2"/>
    <mergeCell ref="A6:B6"/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L12:L13"/>
    <mergeCell ref="L19:L2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2"/>
  <sheetViews>
    <sheetView view="pageBreakPreview" zoomScaleNormal="100" zoomScaleSheetLayoutView="100" workbookViewId="0">
      <selection activeCell="M24" sqref="M24"/>
    </sheetView>
  </sheetViews>
  <sheetFormatPr defaultColWidth="9.140625" defaultRowHeight="14.25"/>
  <cols>
    <col min="1" max="1" width="4.7109375" style="49" customWidth="1"/>
    <col min="2" max="2" width="14.7109375" style="49" customWidth="1"/>
    <col min="3" max="3" width="11.7109375" style="49" customWidth="1"/>
    <col min="4" max="4" width="12" style="49" customWidth="1"/>
    <col min="5" max="5" width="11.85546875" style="49" customWidth="1"/>
    <col min="6" max="6" width="18.85546875" style="49" customWidth="1"/>
    <col min="7" max="7" width="10.140625" style="49" customWidth="1"/>
    <col min="8" max="8" width="14.7109375" style="49" customWidth="1"/>
    <col min="9" max="9" width="15.28515625" style="49" customWidth="1"/>
    <col min="10" max="10" width="14.7109375" style="49" customWidth="1"/>
    <col min="11" max="11" width="11.85546875" style="49" customWidth="1"/>
    <col min="12" max="16384" width="9.140625" style="49"/>
  </cols>
  <sheetData>
    <row r="1" spans="1:19" ht="15" customHeight="1">
      <c r="C1" s="592"/>
      <c r="D1" s="592"/>
      <c r="E1" s="592"/>
      <c r="F1" s="592"/>
      <c r="G1" s="592"/>
      <c r="H1" s="592"/>
      <c r="I1" s="175"/>
      <c r="J1" s="42" t="s">
        <v>552</v>
      </c>
    </row>
    <row r="2" spans="1:19" s="56" customFormat="1" ht="19.5" customHeight="1">
      <c r="A2" s="992" t="s">
        <v>0</v>
      </c>
      <c r="B2" s="992"/>
      <c r="C2" s="992"/>
      <c r="D2" s="992"/>
      <c r="E2" s="992"/>
      <c r="F2" s="992"/>
      <c r="G2" s="992"/>
      <c r="H2" s="992"/>
      <c r="I2" s="992"/>
      <c r="J2" s="992"/>
    </row>
    <row r="3" spans="1:19" s="56" customFormat="1" ht="19.5" customHeight="1">
      <c r="A3" s="991" t="s">
        <v>668</v>
      </c>
      <c r="B3" s="991"/>
      <c r="C3" s="991"/>
      <c r="D3" s="991"/>
      <c r="E3" s="991"/>
      <c r="F3" s="991"/>
      <c r="G3" s="991"/>
      <c r="H3" s="991"/>
      <c r="I3" s="991"/>
      <c r="J3" s="991"/>
    </row>
    <row r="4" spans="1:19" s="56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9" s="56" customFormat="1" ht="18" customHeight="1">
      <c r="A5" s="901" t="s">
        <v>750</v>
      </c>
      <c r="B5" s="901"/>
      <c r="C5" s="901"/>
      <c r="D5" s="901"/>
      <c r="E5" s="901"/>
      <c r="F5" s="901"/>
      <c r="G5" s="901"/>
      <c r="H5" s="901"/>
      <c r="I5" s="901"/>
      <c r="J5" s="901"/>
    </row>
    <row r="6" spans="1:19" ht="15.75">
      <c r="A6" s="630" t="s">
        <v>893</v>
      </c>
      <c r="B6" s="630"/>
      <c r="C6" s="145"/>
      <c r="D6" s="145"/>
      <c r="E6" s="145"/>
      <c r="F6" s="145"/>
      <c r="G6" s="145"/>
      <c r="H6" s="145"/>
      <c r="I6" s="173"/>
      <c r="J6" s="173"/>
    </row>
    <row r="7" spans="1:19" ht="29.25" customHeight="1">
      <c r="A7" s="987" t="s">
        <v>75</v>
      </c>
      <c r="B7" s="987" t="s">
        <v>76</v>
      </c>
      <c r="C7" s="987" t="s">
        <v>77</v>
      </c>
      <c r="D7" s="987" t="s">
        <v>163</v>
      </c>
      <c r="E7" s="987"/>
      <c r="F7" s="987"/>
      <c r="G7" s="987"/>
      <c r="H7" s="987"/>
      <c r="I7" s="635" t="s">
        <v>253</v>
      </c>
      <c r="J7" s="987" t="s">
        <v>78</v>
      </c>
      <c r="K7" s="987" t="s">
        <v>235</v>
      </c>
    </row>
    <row r="8" spans="1:19" ht="34.15" customHeight="1">
      <c r="A8" s="987"/>
      <c r="B8" s="987"/>
      <c r="C8" s="987"/>
      <c r="D8" s="987" t="s">
        <v>80</v>
      </c>
      <c r="E8" s="987" t="s">
        <v>81</v>
      </c>
      <c r="F8" s="987"/>
      <c r="G8" s="987"/>
      <c r="H8" s="635" t="s">
        <v>82</v>
      </c>
      <c r="I8" s="988"/>
      <c r="J8" s="987"/>
      <c r="K8" s="987"/>
      <c r="R8" s="55"/>
      <c r="S8" s="55"/>
    </row>
    <row r="9" spans="1:19" ht="33.75" customHeight="1">
      <c r="A9" s="987"/>
      <c r="B9" s="987"/>
      <c r="C9" s="987"/>
      <c r="D9" s="987"/>
      <c r="E9" s="51" t="s">
        <v>83</v>
      </c>
      <c r="F9" s="51" t="s">
        <v>84</v>
      </c>
      <c r="G9" s="51" t="s">
        <v>19</v>
      </c>
      <c r="H9" s="636"/>
      <c r="I9" s="636"/>
      <c r="J9" s="987"/>
      <c r="K9" s="987"/>
    </row>
    <row r="10" spans="1:19" s="57" customFormat="1" ht="17.100000000000001" customHeight="1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</row>
    <row r="11" spans="1:19" ht="17.100000000000001" customHeight="1">
      <c r="A11" s="58">
        <v>1</v>
      </c>
      <c r="B11" s="59" t="s">
        <v>738</v>
      </c>
      <c r="C11" s="53">
        <v>30</v>
      </c>
      <c r="D11" s="52">
        <v>0</v>
      </c>
      <c r="E11" s="52">
        <v>5</v>
      </c>
      <c r="F11" s="52">
        <v>3</v>
      </c>
      <c r="G11" s="52">
        <v>8</v>
      </c>
      <c r="H11" s="52">
        <f>D11+G11</f>
        <v>8</v>
      </c>
      <c r="I11" s="52">
        <v>30</v>
      </c>
      <c r="J11" s="52">
        <f>C11-H11</f>
        <v>22</v>
      </c>
      <c r="K11" s="52"/>
    </row>
    <row r="12" spans="1:19" ht="17.100000000000001" customHeight="1">
      <c r="A12" s="58">
        <v>2</v>
      </c>
      <c r="B12" s="59" t="s">
        <v>739</v>
      </c>
      <c r="C12" s="53">
        <v>31</v>
      </c>
      <c r="D12" s="52">
        <v>17</v>
      </c>
      <c r="E12" s="52">
        <v>1</v>
      </c>
      <c r="F12" s="52">
        <v>1</v>
      </c>
      <c r="G12" s="52">
        <v>2</v>
      </c>
      <c r="H12" s="52">
        <f t="shared" ref="H12:H22" si="0">D12+G12</f>
        <v>19</v>
      </c>
      <c r="I12" s="52">
        <v>31</v>
      </c>
      <c r="J12" s="52">
        <f t="shared" ref="J12:J22" si="1">C12-H12</f>
        <v>12</v>
      </c>
      <c r="K12" s="634" t="s">
        <v>880</v>
      </c>
    </row>
    <row r="13" spans="1:19" ht="17.100000000000001" customHeight="1">
      <c r="A13" s="58">
        <v>3</v>
      </c>
      <c r="B13" s="59" t="s">
        <v>740</v>
      </c>
      <c r="C13" s="53">
        <v>30</v>
      </c>
      <c r="D13" s="52">
        <v>30</v>
      </c>
      <c r="E13" s="52">
        <v>0</v>
      </c>
      <c r="F13" s="52">
        <v>0</v>
      </c>
      <c r="G13" s="52">
        <v>0</v>
      </c>
      <c r="H13" s="52">
        <f t="shared" si="0"/>
        <v>30</v>
      </c>
      <c r="I13" s="52">
        <v>30</v>
      </c>
      <c r="J13" s="52">
        <f t="shared" si="1"/>
        <v>0</v>
      </c>
      <c r="K13" s="634"/>
    </row>
    <row r="14" spans="1:19" ht="17.100000000000001" customHeight="1">
      <c r="A14" s="58">
        <v>4</v>
      </c>
      <c r="B14" s="59" t="s">
        <v>741</v>
      </c>
      <c r="C14" s="53">
        <v>31</v>
      </c>
      <c r="D14" s="52">
        <v>0</v>
      </c>
      <c r="E14" s="52">
        <v>5</v>
      </c>
      <c r="F14" s="52">
        <v>1</v>
      </c>
      <c r="G14" s="52">
        <v>6</v>
      </c>
      <c r="H14" s="52">
        <f t="shared" si="0"/>
        <v>6</v>
      </c>
      <c r="I14" s="52">
        <v>31</v>
      </c>
      <c r="J14" s="52">
        <f t="shared" si="1"/>
        <v>25</v>
      </c>
      <c r="K14" s="60"/>
    </row>
    <row r="15" spans="1:19" ht="17.100000000000001" customHeight="1">
      <c r="A15" s="58">
        <v>5</v>
      </c>
      <c r="B15" s="59" t="s">
        <v>742</v>
      </c>
      <c r="C15" s="53">
        <v>31</v>
      </c>
      <c r="D15" s="52">
        <v>0</v>
      </c>
      <c r="E15" s="52">
        <v>4</v>
      </c>
      <c r="F15" s="52">
        <v>3</v>
      </c>
      <c r="G15" s="52">
        <v>8</v>
      </c>
      <c r="H15" s="52">
        <f t="shared" si="0"/>
        <v>8</v>
      </c>
      <c r="I15" s="52">
        <v>31</v>
      </c>
      <c r="J15" s="52">
        <f t="shared" si="1"/>
        <v>23</v>
      </c>
      <c r="K15" s="59"/>
    </row>
    <row r="16" spans="1:19" s="57" customFormat="1" ht="17.100000000000001" customHeight="1">
      <c r="A16" s="58">
        <v>6</v>
      </c>
      <c r="B16" s="59" t="s">
        <v>743</v>
      </c>
      <c r="C16" s="58">
        <v>30</v>
      </c>
      <c r="D16" s="59">
        <v>0</v>
      </c>
      <c r="E16" s="59">
        <v>5</v>
      </c>
      <c r="F16" s="59">
        <v>3</v>
      </c>
      <c r="G16" s="59">
        <v>8</v>
      </c>
      <c r="H16" s="52">
        <f t="shared" si="0"/>
        <v>8</v>
      </c>
      <c r="I16" s="59">
        <v>30</v>
      </c>
      <c r="J16" s="52">
        <f t="shared" si="1"/>
        <v>22</v>
      </c>
      <c r="K16" s="59"/>
    </row>
    <row r="17" spans="1:11" s="57" customFormat="1" ht="17.100000000000001" customHeight="1">
      <c r="A17" s="58">
        <v>7</v>
      </c>
      <c r="B17" s="59" t="s">
        <v>744</v>
      </c>
      <c r="C17" s="58">
        <v>31</v>
      </c>
      <c r="D17" s="59">
        <v>0</v>
      </c>
      <c r="E17" s="59">
        <v>4</v>
      </c>
      <c r="F17" s="59">
        <v>4</v>
      </c>
      <c r="G17" s="59">
        <v>8</v>
      </c>
      <c r="H17" s="52">
        <f t="shared" si="0"/>
        <v>8</v>
      </c>
      <c r="I17" s="59">
        <v>31</v>
      </c>
      <c r="J17" s="52">
        <f t="shared" si="1"/>
        <v>23</v>
      </c>
      <c r="K17" s="59"/>
    </row>
    <row r="18" spans="1:11" s="57" customFormat="1" ht="17.100000000000001" customHeight="1">
      <c r="A18" s="58">
        <v>8</v>
      </c>
      <c r="B18" s="59" t="s">
        <v>745</v>
      </c>
      <c r="C18" s="58">
        <v>30</v>
      </c>
      <c r="D18" s="59">
        <v>0</v>
      </c>
      <c r="E18" s="59">
        <v>4</v>
      </c>
      <c r="F18" s="59">
        <v>6</v>
      </c>
      <c r="G18" s="59">
        <v>10</v>
      </c>
      <c r="H18" s="52">
        <f t="shared" si="0"/>
        <v>10</v>
      </c>
      <c r="I18" s="59">
        <v>30</v>
      </c>
      <c r="J18" s="52">
        <f t="shared" si="1"/>
        <v>20</v>
      </c>
      <c r="K18" s="59"/>
    </row>
    <row r="19" spans="1:11" s="57" customFormat="1" ht="17.100000000000001" customHeight="1">
      <c r="A19" s="58">
        <v>9</v>
      </c>
      <c r="B19" s="59" t="s">
        <v>746</v>
      </c>
      <c r="C19" s="58">
        <v>31</v>
      </c>
      <c r="D19" s="59">
        <v>0</v>
      </c>
      <c r="E19" s="59">
        <v>4</v>
      </c>
      <c r="F19" s="59">
        <v>2</v>
      </c>
      <c r="G19" s="59">
        <v>6</v>
      </c>
      <c r="H19" s="52">
        <f t="shared" si="0"/>
        <v>6</v>
      </c>
      <c r="I19" s="59">
        <v>31</v>
      </c>
      <c r="J19" s="52">
        <f>C19-H19</f>
        <v>25</v>
      </c>
      <c r="K19" s="987" t="s">
        <v>879</v>
      </c>
    </row>
    <row r="20" spans="1:11" s="57" customFormat="1" ht="17.100000000000001" customHeight="1">
      <c r="A20" s="58">
        <v>10</v>
      </c>
      <c r="B20" s="59" t="s">
        <v>747</v>
      </c>
      <c r="C20" s="58">
        <v>31</v>
      </c>
      <c r="D20" s="59">
        <v>15</v>
      </c>
      <c r="E20" s="59">
        <v>2</v>
      </c>
      <c r="F20" s="59">
        <v>1</v>
      </c>
      <c r="G20" s="59">
        <v>3</v>
      </c>
      <c r="H20" s="52">
        <f t="shared" si="0"/>
        <v>18</v>
      </c>
      <c r="I20" s="59">
        <v>31</v>
      </c>
      <c r="J20" s="52">
        <f t="shared" si="1"/>
        <v>13</v>
      </c>
      <c r="K20" s="987"/>
    </row>
    <row r="21" spans="1:11" s="57" customFormat="1" ht="17.100000000000001" customHeight="1">
      <c r="A21" s="58">
        <v>11</v>
      </c>
      <c r="B21" s="59" t="s">
        <v>748</v>
      </c>
      <c r="C21" s="58">
        <v>28</v>
      </c>
      <c r="D21" s="60">
        <v>0</v>
      </c>
      <c r="E21" s="59">
        <v>4</v>
      </c>
      <c r="F21" s="60">
        <v>2</v>
      </c>
      <c r="G21" s="60">
        <v>6</v>
      </c>
      <c r="H21" s="52">
        <f t="shared" si="0"/>
        <v>6</v>
      </c>
      <c r="I21" s="60">
        <v>28</v>
      </c>
      <c r="J21" s="52">
        <f t="shared" si="1"/>
        <v>22</v>
      </c>
      <c r="K21" s="59"/>
    </row>
    <row r="22" spans="1:11" s="57" customFormat="1" ht="17.100000000000001" customHeight="1">
      <c r="A22" s="58">
        <v>12</v>
      </c>
      <c r="B22" s="59" t="s">
        <v>749</v>
      </c>
      <c r="C22" s="58">
        <v>31</v>
      </c>
      <c r="D22" s="60">
        <v>14</v>
      </c>
      <c r="E22" s="59">
        <v>3</v>
      </c>
      <c r="F22" s="60">
        <v>1</v>
      </c>
      <c r="G22" s="60">
        <v>4</v>
      </c>
      <c r="H22" s="52">
        <f t="shared" si="0"/>
        <v>18</v>
      </c>
      <c r="I22" s="60">
        <v>31</v>
      </c>
      <c r="J22" s="52">
        <f t="shared" si="1"/>
        <v>13</v>
      </c>
      <c r="K22" s="59"/>
    </row>
    <row r="23" spans="1:11" s="57" customFormat="1" ht="17.100000000000001" customHeight="1">
      <c r="A23" s="59"/>
      <c r="B23" s="61" t="s">
        <v>19</v>
      </c>
      <c r="C23" s="398">
        <v>365</v>
      </c>
      <c r="D23" s="60">
        <v>86</v>
      </c>
      <c r="E23" s="60">
        <v>41</v>
      </c>
      <c r="F23" s="60">
        <v>27</v>
      </c>
      <c r="G23" s="60">
        <v>68</v>
      </c>
      <c r="H23" s="60">
        <f>SUM(H11:H22)</f>
        <v>145</v>
      </c>
      <c r="I23" s="60">
        <v>365</v>
      </c>
      <c r="J23" s="60">
        <f>SUM(J11:J22)</f>
        <v>220</v>
      </c>
      <c r="K23" s="59"/>
    </row>
    <row r="24" spans="1:11" s="57" customFormat="1" ht="17.100000000000001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1" ht="15">
      <c r="A25" s="54" t="s">
        <v>109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1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1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1">
      <c r="D28" s="49" t="s">
        <v>11</v>
      </c>
    </row>
    <row r="29" spans="1:11" ht="15">
      <c r="A29" s="54" t="s">
        <v>12</v>
      </c>
      <c r="B29" s="54"/>
      <c r="C29" s="54"/>
      <c r="D29" s="54"/>
      <c r="E29" s="54"/>
      <c r="F29" s="54"/>
      <c r="G29" s="54"/>
      <c r="H29" s="54"/>
      <c r="I29" s="171" t="s">
        <v>13</v>
      </c>
    </row>
    <row r="30" spans="1:11" ht="15">
      <c r="A30" s="986" t="s">
        <v>14</v>
      </c>
      <c r="B30" s="986"/>
      <c r="C30" s="986"/>
      <c r="D30" s="986"/>
      <c r="E30" s="986"/>
      <c r="F30" s="986"/>
      <c r="G30" s="986"/>
      <c r="H30" s="986"/>
      <c r="I30" s="986"/>
      <c r="J30" s="986"/>
    </row>
    <row r="31" spans="1:11" ht="15">
      <c r="A31" s="986" t="s">
        <v>20</v>
      </c>
      <c r="B31" s="986"/>
      <c r="C31" s="986"/>
      <c r="D31" s="986"/>
      <c r="E31" s="986"/>
      <c r="F31" s="986"/>
      <c r="G31" s="986"/>
      <c r="H31" s="986"/>
      <c r="I31" s="986"/>
      <c r="J31" s="986"/>
    </row>
    <row r="32" spans="1:11" ht="15">
      <c r="A32" s="54"/>
      <c r="B32" s="54"/>
      <c r="C32" s="54"/>
      <c r="D32" s="54"/>
      <c r="E32" s="54"/>
      <c r="F32" s="54"/>
      <c r="G32" s="54"/>
      <c r="I32" s="54" t="s">
        <v>85</v>
      </c>
      <c r="J32" s="54"/>
    </row>
  </sheetData>
  <mergeCells count="19">
    <mergeCell ref="C1:H1"/>
    <mergeCell ref="A2:J2"/>
    <mergeCell ref="A3:J3"/>
    <mergeCell ref="A5:J5"/>
    <mergeCell ref="A6:B6"/>
    <mergeCell ref="K12:K13"/>
    <mergeCell ref="K19:K20"/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</sheetPr>
  <dimension ref="A1:AC62"/>
  <sheetViews>
    <sheetView view="pageBreakPreview" topLeftCell="A4" zoomScaleSheetLayoutView="100" workbookViewId="0">
      <selection activeCell="S11" sqref="S11"/>
    </sheetView>
  </sheetViews>
  <sheetFormatPr defaultColWidth="9.140625" defaultRowHeight="12.75"/>
  <cols>
    <col min="1" max="1" width="5.5703125" style="282" customWidth="1"/>
    <col min="2" max="2" width="12.7109375" style="282" customWidth="1"/>
    <col min="3" max="3" width="10.28515625" style="282" customWidth="1"/>
    <col min="4" max="4" width="8.42578125" style="282" customWidth="1"/>
    <col min="5" max="5" width="8.140625" style="282" customWidth="1"/>
    <col min="6" max="6" width="7.5703125" style="282" customWidth="1"/>
    <col min="7" max="7" width="10.85546875" style="282" customWidth="1"/>
    <col min="8" max="8" width="9.28515625" style="282" customWidth="1"/>
    <col min="9" max="9" width="8.7109375" style="269" customWidth="1"/>
    <col min="10" max="11" width="8" style="269" customWidth="1"/>
    <col min="12" max="12" width="6" style="269" customWidth="1"/>
    <col min="13" max="13" width="11.140625" style="269" customWidth="1"/>
    <col min="14" max="14" width="10.7109375" style="269" customWidth="1"/>
    <col min="15" max="15" width="9.7109375" style="269" customWidth="1"/>
    <col min="16" max="16" width="6" style="269" customWidth="1"/>
    <col min="17" max="17" width="9.7109375" style="269" customWidth="1"/>
    <col min="18" max="18" width="10.7109375" style="269" customWidth="1"/>
    <col min="19" max="19" width="10" style="269" bestFit="1" customWidth="1"/>
    <col min="20" max="20" width="11.85546875" style="269" customWidth="1"/>
    <col min="21" max="21" width="9.85546875" style="269" customWidth="1"/>
    <col min="22" max="22" width="8.42578125" style="269" customWidth="1"/>
    <col min="23" max="23" width="9.140625" style="269"/>
    <col min="24" max="24" width="11.5703125" style="269" customWidth="1"/>
    <col min="25" max="16384" width="9.140625" style="269"/>
  </cols>
  <sheetData>
    <row r="1" spans="1:29" ht="12.75" customHeight="1">
      <c r="G1" s="1016"/>
      <c r="H1" s="1016"/>
      <c r="I1" s="1016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9" ht="15.75">
      <c r="A2" s="1014" t="s">
        <v>0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</row>
    <row r="3" spans="1:29" ht="18">
      <c r="A3" s="1015" t="s">
        <v>668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</row>
    <row r="4" spans="1:29" ht="12.75" customHeight="1">
      <c r="A4" s="1013" t="s">
        <v>757</v>
      </c>
      <c r="B4" s="1013"/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282"/>
      <c r="X4" s="282"/>
      <c r="Y4" s="282"/>
      <c r="Z4" s="282"/>
      <c r="AA4" s="282"/>
      <c r="AB4" s="282"/>
      <c r="AC4" s="282"/>
    </row>
    <row r="5" spans="1:29" s="270" customFormat="1" ht="7.5" customHeight="1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388"/>
      <c r="X5" s="388"/>
      <c r="Y5" s="388"/>
      <c r="Z5" s="388"/>
      <c r="AA5" s="388"/>
      <c r="AB5" s="388"/>
      <c r="AC5" s="388"/>
    </row>
    <row r="6" spans="1:29">
      <c r="A6" s="1017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282"/>
      <c r="X6" s="282"/>
      <c r="Y6" s="282"/>
      <c r="Z6" s="282"/>
      <c r="AA6" s="282"/>
      <c r="AB6" s="282"/>
      <c r="AC6" s="282"/>
    </row>
    <row r="7" spans="1:29">
      <c r="A7" s="998" t="s">
        <v>893</v>
      </c>
      <c r="B7" s="998"/>
      <c r="H7" s="283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994"/>
      <c r="V7" s="994"/>
      <c r="W7" s="282"/>
      <c r="X7" s="282"/>
      <c r="Y7" s="282"/>
      <c r="Z7" s="282"/>
      <c r="AA7" s="282"/>
      <c r="AB7" s="282"/>
      <c r="AC7" s="282"/>
    </row>
    <row r="8" spans="1:29" ht="28.9" customHeight="1">
      <c r="A8" s="918" t="s">
        <v>2</v>
      </c>
      <c r="B8" s="918" t="s">
        <v>3</v>
      </c>
      <c r="C8" s="995" t="s">
        <v>504</v>
      </c>
      <c r="D8" s="996"/>
      <c r="E8" s="996"/>
      <c r="F8" s="996"/>
      <c r="G8" s="997"/>
      <c r="H8" s="999" t="s">
        <v>86</v>
      </c>
      <c r="I8" s="995" t="s">
        <v>87</v>
      </c>
      <c r="J8" s="996"/>
      <c r="K8" s="996"/>
      <c r="L8" s="997"/>
      <c r="M8" s="995" t="s">
        <v>854</v>
      </c>
      <c r="N8" s="996"/>
      <c r="O8" s="996"/>
      <c r="P8" s="997"/>
      <c r="Q8" s="995" t="s">
        <v>856</v>
      </c>
      <c r="R8" s="996"/>
      <c r="S8" s="997"/>
      <c r="T8" s="1002" t="s">
        <v>857</v>
      </c>
      <c r="U8" s="995" t="s">
        <v>858</v>
      </c>
      <c r="V8" s="996"/>
      <c r="W8" s="996"/>
      <c r="X8" s="997"/>
      <c r="Y8" s="282"/>
      <c r="Z8" s="282"/>
      <c r="AA8" s="282"/>
      <c r="AB8" s="282"/>
      <c r="AC8" s="282"/>
    </row>
    <row r="9" spans="1:29" ht="44.45" customHeight="1">
      <c r="A9" s="918"/>
      <c r="B9" s="918"/>
      <c r="C9" s="284" t="s">
        <v>5</v>
      </c>
      <c r="D9" s="284" t="s">
        <v>6</v>
      </c>
      <c r="E9" s="284" t="s">
        <v>372</v>
      </c>
      <c r="F9" s="285" t="s">
        <v>103</v>
      </c>
      <c r="G9" s="285" t="s">
        <v>236</v>
      </c>
      <c r="H9" s="1000"/>
      <c r="I9" s="284" t="s">
        <v>186</v>
      </c>
      <c r="J9" s="284" t="s">
        <v>119</v>
      </c>
      <c r="K9" s="284" t="s">
        <v>120</v>
      </c>
      <c r="L9" s="284" t="s">
        <v>457</v>
      </c>
      <c r="M9" s="375" t="s">
        <v>19</v>
      </c>
      <c r="N9" s="375" t="s">
        <v>22</v>
      </c>
      <c r="O9" s="375" t="s">
        <v>43</v>
      </c>
      <c r="P9" s="375" t="s">
        <v>855</v>
      </c>
      <c r="Q9" s="375" t="s">
        <v>182</v>
      </c>
      <c r="R9" s="375" t="s">
        <v>211</v>
      </c>
      <c r="S9" s="375" t="s">
        <v>19</v>
      </c>
      <c r="T9" s="1003"/>
      <c r="U9" s="375" t="s">
        <v>19</v>
      </c>
      <c r="V9" s="375" t="s">
        <v>851</v>
      </c>
      <c r="W9" s="387" t="s">
        <v>852</v>
      </c>
      <c r="X9" s="387" t="s">
        <v>885</v>
      </c>
      <c r="Y9" s="282"/>
      <c r="Z9" s="282"/>
      <c r="AA9" s="282"/>
      <c r="AB9" s="282"/>
      <c r="AC9" s="282"/>
    </row>
    <row r="10" spans="1:29" s="271" customFormat="1">
      <c r="A10" s="284">
        <v>1</v>
      </c>
      <c r="B10" s="284">
        <v>2</v>
      </c>
      <c r="C10" s="284">
        <v>3</v>
      </c>
      <c r="D10" s="284">
        <v>4</v>
      </c>
      <c r="E10" s="284">
        <v>5</v>
      </c>
      <c r="F10" s="284">
        <v>6</v>
      </c>
      <c r="G10" s="284">
        <v>7</v>
      </c>
      <c r="H10" s="284">
        <v>8</v>
      </c>
      <c r="I10" s="284">
        <v>9</v>
      </c>
      <c r="J10" s="284">
        <v>10</v>
      </c>
      <c r="K10" s="284">
        <v>11</v>
      </c>
      <c r="L10" s="284">
        <v>12</v>
      </c>
      <c r="M10" s="375">
        <v>13</v>
      </c>
      <c r="N10" s="375">
        <v>14</v>
      </c>
      <c r="O10" s="375">
        <v>15</v>
      </c>
      <c r="P10" s="375">
        <v>16</v>
      </c>
      <c r="Q10" s="375">
        <v>17</v>
      </c>
      <c r="R10" s="375">
        <v>18</v>
      </c>
      <c r="S10" s="375">
        <v>19</v>
      </c>
      <c r="T10" s="375">
        <v>20</v>
      </c>
      <c r="U10" s="375">
        <v>21</v>
      </c>
      <c r="V10" s="375">
        <v>22</v>
      </c>
      <c r="W10" s="387">
        <v>23</v>
      </c>
      <c r="X10" s="387">
        <v>24</v>
      </c>
      <c r="Y10" s="292"/>
      <c r="Z10" s="292"/>
      <c r="AA10" s="292"/>
      <c r="AB10" s="292"/>
      <c r="AC10" s="292"/>
    </row>
    <row r="11" spans="1:29" s="391" customFormat="1" ht="31.15" customHeight="1">
      <c r="A11" s="435">
        <v>1</v>
      </c>
      <c r="B11" s="436" t="s">
        <v>831</v>
      </c>
      <c r="C11" s="436">
        <v>120962</v>
      </c>
      <c r="D11" s="436">
        <v>28563</v>
      </c>
      <c r="E11" s="436">
        <v>90</v>
      </c>
      <c r="F11" s="436">
        <v>0</v>
      </c>
      <c r="G11" s="436">
        <f>SUM(C11:F11)</f>
        <v>149615</v>
      </c>
      <c r="H11" s="437">
        <v>210</v>
      </c>
      <c r="I11" s="436">
        <f t="shared" ref="I11:I17" si="0">G11*H11*0.0001</f>
        <v>3141.915</v>
      </c>
      <c r="J11" s="436">
        <f>I11/2</f>
        <v>1570.9575</v>
      </c>
      <c r="K11" s="436">
        <v>1570.9575</v>
      </c>
      <c r="L11" s="436">
        <v>0</v>
      </c>
      <c r="M11" s="438">
        <f>N11+O11</f>
        <v>78.547875000000005</v>
      </c>
      <c r="N11" s="438">
        <f>J11*3000/100000</f>
        <v>47.128725000000003</v>
      </c>
      <c r="O11" s="438">
        <f>K11*2000/100000</f>
        <v>31.419149999999998</v>
      </c>
      <c r="P11" s="436">
        <v>0</v>
      </c>
      <c r="Q11" s="438">
        <f>S11*60%</f>
        <v>669.60492480000005</v>
      </c>
      <c r="R11" s="438">
        <f>S11*40%</f>
        <v>446.40328320000009</v>
      </c>
      <c r="S11" s="438">
        <f>G11*H11*4.44*80%/100000</f>
        <v>1116.0082080000002</v>
      </c>
      <c r="T11" s="438">
        <f>I11*750/100000</f>
        <v>23.564362500000001</v>
      </c>
      <c r="U11" s="439">
        <v>3414.27</v>
      </c>
      <c r="V11" s="439">
        <v>853.57</v>
      </c>
      <c r="W11" s="439">
        <v>853.57</v>
      </c>
      <c r="X11" s="439">
        <v>1707.13</v>
      </c>
      <c r="Y11" s="390"/>
      <c r="Z11" s="390"/>
      <c r="AA11" s="390"/>
      <c r="AB11" s="390"/>
      <c r="AC11" s="390"/>
    </row>
    <row r="12" spans="1:29" s="391" customFormat="1" ht="31.15" customHeight="1">
      <c r="A12" s="435">
        <v>2</v>
      </c>
      <c r="B12" s="436" t="s">
        <v>832</v>
      </c>
      <c r="C12" s="436">
        <v>323457</v>
      </c>
      <c r="D12" s="436">
        <v>4996</v>
      </c>
      <c r="E12" s="436">
        <v>0</v>
      </c>
      <c r="F12" s="436">
        <v>0</v>
      </c>
      <c r="G12" s="436">
        <f t="shared" ref="G12:G17" si="1">SUM(C12:F12)</f>
        <v>328453</v>
      </c>
      <c r="H12" s="437">
        <v>210</v>
      </c>
      <c r="I12" s="436">
        <f t="shared" si="0"/>
        <v>6897.5129999999999</v>
      </c>
      <c r="J12" s="436">
        <f t="shared" ref="J12:J17" si="2">I12/2</f>
        <v>3448.7565</v>
      </c>
      <c r="K12" s="436">
        <v>3448.7565</v>
      </c>
      <c r="L12" s="436">
        <v>0</v>
      </c>
      <c r="M12" s="438">
        <f t="shared" ref="M12:M17" si="3">N12+O12</f>
        <v>172.43782499999998</v>
      </c>
      <c r="N12" s="438">
        <f t="shared" ref="N12:N17" si="4">J12*3000/100000</f>
        <v>103.462695</v>
      </c>
      <c r="O12" s="438">
        <f t="shared" ref="O12:O17" si="5">K12*2000/100000</f>
        <v>68.975129999999993</v>
      </c>
      <c r="P12" s="436">
        <v>0</v>
      </c>
      <c r="Q12" s="438">
        <f t="shared" ref="Q12:Q17" si="6">S12*60%</f>
        <v>1469.9979705600003</v>
      </c>
      <c r="R12" s="438">
        <f t="shared" ref="R12:R17" si="7">S12*40%</f>
        <v>979.99864704000038</v>
      </c>
      <c r="S12" s="438">
        <f t="shared" ref="S12:S17" si="8">G12*H12*4.44*80%/100000</f>
        <v>2449.9966176000007</v>
      </c>
      <c r="T12" s="438">
        <f t="shared" ref="T12:T17" si="9">I12*750/100000</f>
        <v>51.731347499999998</v>
      </c>
      <c r="U12" s="439">
        <v>919.67</v>
      </c>
      <c r="V12" s="1004"/>
      <c r="W12" s="1005"/>
      <c r="X12" s="1006"/>
      <c r="Y12" s="390"/>
      <c r="Z12" s="390"/>
      <c r="AA12" s="390"/>
      <c r="AB12" s="390"/>
      <c r="AC12" s="390"/>
    </row>
    <row r="13" spans="1:29" s="391" customFormat="1" ht="31.15" customHeight="1">
      <c r="A13" s="435">
        <v>3</v>
      </c>
      <c r="B13" s="436" t="s">
        <v>833</v>
      </c>
      <c r="C13" s="436">
        <v>265653</v>
      </c>
      <c r="D13" s="436">
        <v>2068</v>
      </c>
      <c r="E13" s="436">
        <v>0</v>
      </c>
      <c r="F13" s="436">
        <v>0</v>
      </c>
      <c r="G13" s="436">
        <f t="shared" si="1"/>
        <v>267721</v>
      </c>
      <c r="H13" s="437">
        <v>210</v>
      </c>
      <c r="I13" s="436">
        <f t="shared" si="0"/>
        <v>5622.1410000000005</v>
      </c>
      <c r="J13" s="436">
        <f t="shared" si="2"/>
        <v>2811.0705000000003</v>
      </c>
      <c r="K13" s="436">
        <v>2811.0705000000003</v>
      </c>
      <c r="L13" s="436">
        <v>0</v>
      </c>
      <c r="M13" s="438">
        <f t="shared" si="3"/>
        <v>140.55352500000001</v>
      </c>
      <c r="N13" s="438">
        <f t="shared" si="4"/>
        <v>84.332115000000002</v>
      </c>
      <c r="O13" s="438">
        <f t="shared" si="5"/>
        <v>56.221410000000006</v>
      </c>
      <c r="P13" s="436">
        <v>0</v>
      </c>
      <c r="Q13" s="438">
        <f t="shared" si="6"/>
        <v>1198.1906899200003</v>
      </c>
      <c r="R13" s="438">
        <f t="shared" si="7"/>
        <v>798.79379328000027</v>
      </c>
      <c r="S13" s="438">
        <f t="shared" si="8"/>
        <v>1996.9844832000006</v>
      </c>
      <c r="T13" s="438">
        <f t="shared" si="9"/>
        <v>42.166057500000001</v>
      </c>
      <c r="U13" s="439">
        <v>749.62</v>
      </c>
      <c r="V13" s="1007"/>
      <c r="W13" s="1008"/>
      <c r="X13" s="1009"/>
      <c r="Y13" s="390"/>
      <c r="Z13" s="390"/>
      <c r="AA13" s="390" t="s">
        <v>11</v>
      </c>
      <c r="AB13" s="390"/>
      <c r="AC13" s="390"/>
    </row>
    <row r="14" spans="1:29" s="391" customFormat="1" ht="31.15" customHeight="1">
      <c r="A14" s="435">
        <v>4</v>
      </c>
      <c r="B14" s="436" t="s">
        <v>834</v>
      </c>
      <c r="C14" s="436">
        <v>174135</v>
      </c>
      <c r="D14" s="436">
        <v>2681</v>
      </c>
      <c r="E14" s="436">
        <v>0</v>
      </c>
      <c r="F14" s="436">
        <v>0</v>
      </c>
      <c r="G14" s="436">
        <f t="shared" si="1"/>
        <v>176816</v>
      </c>
      <c r="H14" s="437">
        <v>210</v>
      </c>
      <c r="I14" s="436">
        <f t="shared" si="0"/>
        <v>3713.136</v>
      </c>
      <c r="J14" s="436">
        <f t="shared" si="2"/>
        <v>1856.568</v>
      </c>
      <c r="K14" s="436">
        <v>1856.568</v>
      </c>
      <c r="L14" s="436">
        <v>0</v>
      </c>
      <c r="M14" s="438">
        <f t="shared" si="3"/>
        <v>92.828400000000002</v>
      </c>
      <c r="N14" s="438">
        <f t="shared" si="4"/>
        <v>55.697040000000001</v>
      </c>
      <c r="O14" s="438">
        <f t="shared" si="5"/>
        <v>37.131360000000001</v>
      </c>
      <c r="P14" s="436">
        <v>0</v>
      </c>
      <c r="Q14" s="438">
        <f t="shared" si="6"/>
        <v>791.34354432000009</v>
      </c>
      <c r="R14" s="438">
        <f t="shared" si="7"/>
        <v>527.56236288000014</v>
      </c>
      <c r="S14" s="438">
        <f t="shared" si="8"/>
        <v>1318.9059072000002</v>
      </c>
      <c r="T14" s="438">
        <f t="shared" si="9"/>
        <v>27.848520000000001</v>
      </c>
      <c r="U14" s="439">
        <v>495.08</v>
      </c>
      <c r="V14" s="1007"/>
      <c r="W14" s="1008"/>
      <c r="X14" s="1009"/>
      <c r="Y14" s="390"/>
      <c r="Z14" s="390"/>
      <c r="AA14" s="390"/>
      <c r="AB14" s="390"/>
      <c r="AC14" s="390"/>
    </row>
    <row r="15" spans="1:29" s="391" customFormat="1" ht="31.15" customHeight="1">
      <c r="A15" s="435">
        <v>5</v>
      </c>
      <c r="B15" s="436" t="s">
        <v>835</v>
      </c>
      <c r="C15" s="436">
        <v>12570</v>
      </c>
      <c r="D15" s="436">
        <v>703</v>
      </c>
      <c r="E15" s="436">
        <v>0</v>
      </c>
      <c r="F15" s="436">
        <v>0</v>
      </c>
      <c r="G15" s="436">
        <f t="shared" si="1"/>
        <v>13273</v>
      </c>
      <c r="H15" s="437">
        <v>210</v>
      </c>
      <c r="I15" s="436">
        <f t="shared" si="0"/>
        <v>278.733</v>
      </c>
      <c r="J15" s="436">
        <f t="shared" si="2"/>
        <v>139.3665</v>
      </c>
      <c r="K15" s="436">
        <v>139.3665</v>
      </c>
      <c r="L15" s="436">
        <v>0</v>
      </c>
      <c r="M15" s="438">
        <f t="shared" si="3"/>
        <v>6.9683250000000001</v>
      </c>
      <c r="N15" s="438">
        <f t="shared" si="4"/>
        <v>4.1809950000000002</v>
      </c>
      <c r="O15" s="438">
        <f t="shared" si="5"/>
        <v>2.7873299999999999</v>
      </c>
      <c r="P15" s="436">
        <v>0</v>
      </c>
      <c r="Q15" s="438">
        <f t="shared" si="6"/>
        <v>59.403576960000009</v>
      </c>
      <c r="R15" s="438">
        <f t="shared" si="7"/>
        <v>39.602384640000011</v>
      </c>
      <c r="S15" s="438">
        <f t="shared" si="8"/>
        <v>99.00596160000002</v>
      </c>
      <c r="T15" s="438">
        <f t="shared" si="9"/>
        <v>2.0904975000000001</v>
      </c>
      <c r="U15" s="439">
        <v>68.72</v>
      </c>
      <c r="V15" s="1007"/>
      <c r="W15" s="1008"/>
      <c r="X15" s="1009"/>
      <c r="Y15" s="390"/>
      <c r="Z15" s="390"/>
      <c r="AA15" s="390"/>
      <c r="AB15" s="390"/>
      <c r="AC15" s="390"/>
    </row>
    <row r="16" spans="1:29" s="391" customFormat="1" ht="31.15" customHeight="1">
      <c r="A16" s="435">
        <v>6</v>
      </c>
      <c r="B16" s="436" t="s">
        <v>836</v>
      </c>
      <c r="C16" s="436">
        <v>0</v>
      </c>
      <c r="D16" s="436">
        <v>2100</v>
      </c>
      <c r="E16" s="436">
        <v>0</v>
      </c>
      <c r="F16" s="436">
        <v>0</v>
      </c>
      <c r="G16" s="436">
        <f t="shared" si="1"/>
        <v>2100</v>
      </c>
      <c r="H16" s="437">
        <v>210</v>
      </c>
      <c r="I16" s="436">
        <f t="shared" si="0"/>
        <v>44.1</v>
      </c>
      <c r="J16" s="436">
        <f t="shared" si="2"/>
        <v>22.05</v>
      </c>
      <c r="K16" s="436">
        <v>22.05</v>
      </c>
      <c r="L16" s="436">
        <v>0</v>
      </c>
      <c r="M16" s="438">
        <f t="shared" si="3"/>
        <v>1.1025</v>
      </c>
      <c r="N16" s="438">
        <f t="shared" si="4"/>
        <v>0.66149999999999998</v>
      </c>
      <c r="O16" s="438">
        <f t="shared" si="5"/>
        <v>0.441</v>
      </c>
      <c r="P16" s="436">
        <v>0</v>
      </c>
      <c r="Q16" s="438">
        <f t="shared" si="6"/>
        <v>9.3985920000000007</v>
      </c>
      <c r="R16" s="438">
        <f t="shared" si="7"/>
        <v>6.2657280000000011</v>
      </c>
      <c r="S16" s="438">
        <f t="shared" si="8"/>
        <v>15.664320000000002</v>
      </c>
      <c r="T16" s="438">
        <f t="shared" si="9"/>
        <v>0.33074999999999999</v>
      </c>
      <c r="U16" s="439">
        <v>9.8800000000000008</v>
      </c>
      <c r="V16" s="1010"/>
      <c r="W16" s="1011"/>
      <c r="X16" s="1012"/>
      <c r="Y16" s="390"/>
      <c r="Z16" s="390"/>
      <c r="AA16" s="390"/>
      <c r="AB16" s="390"/>
      <c r="AC16" s="390"/>
    </row>
    <row r="17" spans="1:29" s="391" customFormat="1" ht="31.15" customHeight="1">
      <c r="A17" s="435"/>
      <c r="B17" s="440" t="s">
        <v>19</v>
      </c>
      <c r="C17" s="440">
        <f>SUM(C11:C16)</f>
        <v>896777</v>
      </c>
      <c r="D17" s="440">
        <f>SUM(D11:D16)</f>
        <v>41111</v>
      </c>
      <c r="E17" s="440">
        <f>SUM(E11:E16)</f>
        <v>90</v>
      </c>
      <c r="F17" s="440">
        <f>SUM(F11:F16)</f>
        <v>0</v>
      </c>
      <c r="G17" s="440">
        <f t="shared" si="1"/>
        <v>937978</v>
      </c>
      <c r="H17" s="441">
        <v>210</v>
      </c>
      <c r="I17" s="440">
        <f t="shared" si="0"/>
        <v>19697.538</v>
      </c>
      <c r="J17" s="440">
        <f t="shared" si="2"/>
        <v>9848.7690000000002</v>
      </c>
      <c r="K17" s="440">
        <v>9848.7690000000002</v>
      </c>
      <c r="L17" s="440">
        <v>0</v>
      </c>
      <c r="M17" s="442">
        <f t="shared" si="3"/>
        <v>492.43844999999999</v>
      </c>
      <c r="N17" s="442">
        <f t="shared" si="4"/>
        <v>295.46307000000002</v>
      </c>
      <c r="O17" s="442">
        <f t="shared" si="5"/>
        <v>196.97538</v>
      </c>
      <c r="P17" s="440">
        <v>0</v>
      </c>
      <c r="Q17" s="440">
        <f t="shared" si="6"/>
        <v>4197.9392985600007</v>
      </c>
      <c r="R17" s="440">
        <f t="shared" si="7"/>
        <v>2798.6261990400008</v>
      </c>
      <c r="S17" s="442">
        <f t="shared" si="8"/>
        <v>6996.5654976000014</v>
      </c>
      <c r="T17" s="442">
        <f t="shared" si="9"/>
        <v>147.73153500000001</v>
      </c>
      <c r="U17" s="443">
        <f>SUM(U11:U16)</f>
        <v>5657.24</v>
      </c>
      <c r="V17" s="443">
        <f t="shared" ref="V17:X17" si="10">SUM(V11:V16)</f>
        <v>853.57</v>
      </c>
      <c r="W17" s="443">
        <f t="shared" si="10"/>
        <v>853.57</v>
      </c>
      <c r="X17" s="443">
        <f t="shared" si="10"/>
        <v>1707.13</v>
      </c>
      <c r="Y17" s="390"/>
      <c r="Z17" s="390"/>
      <c r="AA17" s="390"/>
      <c r="AB17" s="390"/>
      <c r="AC17" s="390"/>
    </row>
    <row r="18" spans="1:29" s="391" customFormat="1" ht="31.15" customHeight="1">
      <c r="A18" s="435"/>
      <c r="B18" s="436"/>
      <c r="C18" s="436"/>
      <c r="D18" s="436"/>
      <c r="E18" s="436"/>
      <c r="F18" s="436"/>
      <c r="G18" s="436"/>
      <c r="H18" s="437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44"/>
      <c r="V18" s="444"/>
      <c r="W18" s="444"/>
      <c r="X18" s="444"/>
      <c r="Y18" s="390"/>
      <c r="Z18" s="390"/>
      <c r="AA18" s="390"/>
      <c r="AB18" s="390"/>
      <c r="AC18" s="390"/>
    </row>
    <row r="19" spans="1:29">
      <c r="A19" s="384"/>
      <c r="B19" s="289"/>
      <c r="C19" s="289"/>
      <c r="D19" s="289"/>
      <c r="E19" s="289"/>
      <c r="F19" s="289"/>
      <c r="G19" s="289"/>
      <c r="H19" s="385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2"/>
      <c r="X19" s="282"/>
      <c r="Y19" s="282"/>
      <c r="Z19" s="282"/>
      <c r="AA19" s="282"/>
      <c r="AB19" s="282"/>
      <c r="AC19" s="282"/>
    </row>
    <row r="20" spans="1:29">
      <c r="A20" s="384"/>
      <c r="B20" s="289"/>
      <c r="C20" s="289"/>
      <c r="D20" s="289"/>
      <c r="E20" s="289"/>
      <c r="F20" s="289"/>
      <c r="G20" s="289"/>
      <c r="H20" s="385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2"/>
      <c r="X20" s="282"/>
      <c r="Y20" s="282"/>
      <c r="Z20" s="282"/>
      <c r="AA20" s="282"/>
      <c r="AB20" s="282"/>
      <c r="AC20" s="282"/>
    </row>
    <row r="21" spans="1:29">
      <c r="A21" s="289"/>
      <c r="B21" s="289"/>
      <c r="C21" s="289"/>
      <c r="D21" s="289"/>
      <c r="E21" s="289"/>
      <c r="F21" s="289"/>
      <c r="G21" s="289"/>
      <c r="H21" s="289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</row>
    <row r="22" spans="1:29">
      <c r="A22" s="290" t="s">
        <v>8</v>
      </c>
      <c r="B22" s="291"/>
      <c r="C22" s="291"/>
      <c r="D22" s="289"/>
      <c r="E22" s="289"/>
      <c r="F22" s="289"/>
      <c r="G22" s="289"/>
      <c r="H22" s="289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</row>
    <row r="23" spans="1:29">
      <c r="A23" s="292" t="s">
        <v>9</v>
      </c>
      <c r="B23" s="292"/>
      <c r="C23" s="29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</row>
    <row r="24" spans="1:29">
      <c r="A24" s="292" t="s">
        <v>10</v>
      </c>
      <c r="B24" s="292"/>
      <c r="C24" s="29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</row>
    <row r="25" spans="1:29">
      <c r="A25" s="292"/>
      <c r="B25" s="292"/>
      <c r="C25" s="29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</row>
    <row r="26" spans="1:29">
      <c r="A26" s="292"/>
      <c r="B26" s="292"/>
      <c r="C26" s="29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</row>
    <row r="27" spans="1:29">
      <c r="A27" s="292" t="s">
        <v>12</v>
      </c>
      <c r="H27" s="292"/>
      <c r="I27" s="28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82"/>
      <c r="X27" s="282"/>
      <c r="Y27" s="282"/>
      <c r="Z27" s="282"/>
      <c r="AA27" s="282"/>
      <c r="AB27" s="282"/>
      <c r="AC27" s="282"/>
    </row>
    <row r="28" spans="1:29" ht="12.75" customHeight="1">
      <c r="I28" s="292"/>
      <c r="J28" s="1001" t="s">
        <v>14</v>
      </c>
      <c r="K28" s="1001"/>
      <c r="L28" s="1001"/>
      <c r="M28" s="1001"/>
      <c r="N28" s="1001"/>
      <c r="O28" s="1001"/>
      <c r="P28" s="1001"/>
      <c r="Q28" s="1001"/>
      <c r="R28" s="1001"/>
      <c r="S28" s="1001"/>
      <c r="T28" s="1001"/>
      <c r="U28" s="1001"/>
      <c r="V28" s="1001"/>
      <c r="W28" s="282"/>
      <c r="X28" s="282"/>
      <c r="Y28" s="282"/>
      <c r="Z28" s="282"/>
      <c r="AA28" s="282"/>
      <c r="AB28" s="282"/>
      <c r="AC28" s="282"/>
    </row>
    <row r="29" spans="1:29" ht="12.75" customHeight="1">
      <c r="I29" s="1001" t="s">
        <v>88</v>
      </c>
      <c r="J29" s="1001"/>
      <c r="K29" s="1001"/>
      <c r="L29" s="1001"/>
      <c r="M29" s="1001"/>
      <c r="N29" s="1001"/>
      <c r="O29" s="1001"/>
      <c r="P29" s="1001"/>
      <c r="Q29" s="1001"/>
      <c r="R29" s="1001"/>
      <c r="S29" s="1001"/>
      <c r="T29" s="1001"/>
      <c r="U29" s="1001"/>
      <c r="V29" s="1001"/>
      <c r="W29" s="282"/>
      <c r="X29" s="282"/>
      <c r="Y29" s="282"/>
      <c r="Z29" s="282"/>
      <c r="AA29" s="282"/>
      <c r="AB29" s="282"/>
      <c r="AC29" s="282"/>
    </row>
    <row r="30" spans="1:29">
      <c r="A30" s="292"/>
      <c r="B30" s="292"/>
      <c r="I30" s="28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82"/>
      <c r="X30" s="282"/>
      <c r="Y30" s="282"/>
      <c r="Z30" s="282"/>
      <c r="AA30" s="282"/>
      <c r="AB30" s="282"/>
      <c r="AC30" s="282"/>
    </row>
    <row r="31" spans="1:29">
      <c r="W31" s="282"/>
      <c r="X31" s="282"/>
      <c r="Y31" s="282"/>
      <c r="Z31" s="282"/>
      <c r="AA31" s="282"/>
      <c r="AB31" s="282"/>
      <c r="AC31" s="282"/>
    </row>
    <row r="32" spans="1:29">
      <c r="A32" s="993"/>
      <c r="B32" s="993"/>
      <c r="C32" s="993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  <c r="O32" s="993"/>
      <c r="P32" s="993"/>
      <c r="Q32" s="993"/>
      <c r="R32" s="993"/>
      <c r="S32" s="993"/>
      <c r="T32" s="993"/>
      <c r="U32" s="993"/>
      <c r="V32" s="993"/>
      <c r="W32" s="282"/>
      <c r="X32" s="282"/>
      <c r="Y32" s="282"/>
      <c r="Z32" s="282"/>
      <c r="AA32" s="282"/>
      <c r="AB32" s="282"/>
      <c r="AC32" s="282"/>
    </row>
    <row r="33" spans="23:29">
      <c r="W33" s="282"/>
      <c r="X33" s="282"/>
      <c r="Y33" s="282"/>
      <c r="Z33" s="282"/>
      <c r="AA33" s="282"/>
      <c r="AB33" s="282"/>
      <c r="AC33" s="282"/>
    </row>
    <row r="34" spans="23:29">
      <c r="W34" s="282"/>
      <c r="X34" s="282"/>
      <c r="Y34" s="282"/>
      <c r="Z34" s="282"/>
      <c r="AA34" s="282"/>
      <c r="AB34" s="282"/>
      <c r="AC34" s="282"/>
    </row>
    <row r="35" spans="23:29">
      <c r="W35" s="282"/>
      <c r="X35" s="282"/>
      <c r="Y35" s="282"/>
      <c r="Z35" s="282"/>
      <c r="AA35" s="282"/>
      <c r="AB35" s="282"/>
      <c r="AC35" s="282"/>
    </row>
    <row r="36" spans="23:29">
      <c r="W36" s="282"/>
      <c r="X36" s="282"/>
      <c r="Y36" s="282"/>
      <c r="Z36" s="282"/>
      <c r="AA36" s="282"/>
      <c r="AB36" s="282"/>
      <c r="AC36" s="282"/>
    </row>
    <row r="37" spans="23:29">
      <c r="W37" s="282"/>
      <c r="X37" s="282"/>
      <c r="Y37" s="282"/>
      <c r="Z37" s="282"/>
      <c r="AA37" s="282"/>
      <c r="AB37" s="282"/>
      <c r="AC37" s="282"/>
    </row>
    <row r="38" spans="23:29">
      <c r="W38" s="282"/>
      <c r="X38" s="282"/>
      <c r="Y38" s="282"/>
      <c r="Z38" s="282"/>
      <c r="AA38" s="282"/>
      <c r="AB38" s="282"/>
      <c r="AC38" s="282"/>
    </row>
    <row r="39" spans="23:29">
      <c r="W39" s="282"/>
      <c r="X39" s="282"/>
      <c r="Y39" s="282"/>
      <c r="Z39" s="282"/>
      <c r="AA39" s="282"/>
      <c r="AB39" s="282"/>
      <c r="AC39" s="282"/>
    </row>
    <row r="40" spans="23:29">
      <c r="W40" s="282"/>
      <c r="X40" s="282"/>
      <c r="Y40" s="282"/>
      <c r="Z40" s="282"/>
      <c r="AA40" s="282"/>
      <c r="AB40" s="282"/>
      <c r="AC40" s="282"/>
    </row>
    <row r="41" spans="23:29">
      <c r="W41" s="282"/>
      <c r="X41" s="282"/>
      <c r="Y41" s="282"/>
      <c r="Z41" s="282"/>
      <c r="AA41" s="282"/>
      <c r="AB41" s="282"/>
      <c r="AC41" s="282"/>
    </row>
    <row r="42" spans="23:29">
      <c r="W42" s="282"/>
      <c r="X42" s="282"/>
      <c r="Y42" s="282"/>
      <c r="Z42" s="282"/>
      <c r="AA42" s="282"/>
      <c r="AB42" s="282"/>
      <c r="AC42" s="282"/>
    </row>
    <row r="43" spans="23:29">
      <c r="W43" s="282"/>
      <c r="X43" s="282"/>
      <c r="Y43" s="282"/>
      <c r="Z43" s="282"/>
      <c r="AA43" s="282"/>
      <c r="AB43" s="282"/>
      <c r="AC43" s="282"/>
    </row>
    <row r="44" spans="23:29">
      <c r="W44" s="282"/>
      <c r="X44" s="282"/>
      <c r="Y44" s="282"/>
      <c r="Z44" s="282"/>
      <c r="AA44" s="282"/>
      <c r="AB44" s="282"/>
      <c r="AC44" s="282"/>
    </row>
    <row r="45" spans="23:29">
      <c r="W45" s="282"/>
      <c r="X45" s="282"/>
      <c r="Y45" s="282"/>
      <c r="Z45" s="282"/>
      <c r="AA45" s="282"/>
      <c r="AB45" s="282"/>
      <c r="AC45" s="282"/>
    </row>
    <row r="46" spans="23:29">
      <c r="W46" s="282"/>
      <c r="X46" s="282"/>
      <c r="Y46" s="282"/>
      <c r="Z46" s="282"/>
      <c r="AA46" s="282"/>
      <c r="AB46" s="282"/>
      <c r="AC46" s="282"/>
    </row>
    <row r="47" spans="23:29">
      <c r="W47" s="282"/>
      <c r="X47" s="282"/>
      <c r="Y47" s="282"/>
      <c r="Z47" s="282"/>
      <c r="AA47" s="282"/>
      <c r="AB47" s="282"/>
      <c r="AC47" s="282"/>
    </row>
    <row r="48" spans="23:29">
      <c r="W48" s="282"/>
      <c r="X48" s="282"/>
      <c r="Y48" s="282"/>
      <c r="Z48" s="282"/>
      <c r="AA48" s="282"/>
      <c r="AB48" s="282"/>
      <c r="AC48" s="282"/>
    </row>
    <row r="49" spans="23:29">
      <c r="W49" s="282"/>
      <c r="X49" s="282"/>
      <c r="Y49" s="282"/>
      <c r="Z49" s="282"/>
      <c r="AA49" s="282"/>
      <c r="AB49" s="282"/>
      <c r="AC49" s="282"/>
    </row>
    <row r="50" spans="23:29">
      <c r="W50" s="282"/>
      <c r="X50" s="282"/>
      <c r="Y50" s="282"/>
      <c r="Z50" s="282"/>
      <c r="AA50" s="282"/>
      <c r="AB50" s="282"/>
      <c r="AC50" s="282"/>
    </row>
    <row r="51" spans="23:29">
      <c r="W51" s="282"/>
      <c r="X51" s="282"/>
      <c r="Y51" s="282"/>
      <c r="Z51" s="282"/>
      <c r="AA51" s="282"/>
      <c r="AB51" s="282"/>
      <c r="AC51" s="282"/>
    </row>
    <row r="52" spans="23:29">
      <c r="W52" s="282"/>
      <c r="X52" s="282"/>
      <c r="Y52" s="282"/>
      <c r="Z52" s="282"/>
      <c r="AA52" s="282"/>
      <c r="AB52" s="282"/>
      <c r="AC52" s="282"/>
    </row>
    <row r="53" spans="23:29">
      <c r="W53" s="282"/>
      <c r="X53" s="282"/>
      <c r="Y53" s="282"/>
      <c r="Z53" s="282"/>
      <c r="AA53" s="282"/>
      <c r="AB53" s="282"/>
      <c r="AC53" s="282"/>
    </row>
    <row r="54" spans="23:29">
      <c r="W54" s="282"/>
      <c r="X54" s="282"/>
      <c r="Y54" s="282"/>
      <c r="Z54" s="282"/>
      <c r="AA54" s="282"/>
      <c r="AB54" s="282"/>
      <c r="AC54" s="282"/>
    </row>
    <row r="55" spans="23:29">
      <c r="W55" s="282"/>
      <c r="X55" s="282"/>
      <c r="Y55" s="282"/>
      <c r="Z55" s="282"/>
      <c r="AA55" s="282"/>
      <c r="AB55" s="282"/>
      <c r="AC55" s="282"/>
    </row>
    <row r="56" spans="23:29">
      <c r="W56" s="282"/>
      <c r="X56" s="282"/>
      <c r="Y56" s="282"/>
      <c r="Z56" s="282"/>
      <c r="AA56" s="282"/>
      <c r="AB56" s="282"/>
      <c r="AC56" s="282"/>
    </row>
    <row r="57" spans="23:29">
      <c r="W57" s="282"/>
      <c r="X57" s="282"/>
      <c r="Y57" s="282"/>
      <c r="Z57" s="282"/>
      <c r="AA57" s="282"/>
      <c r="AB57" s="282"/>
      <c r="AC57" s="282"/>
    </row>
    <row r="58" spans="23:29">
      <c r="W58" s="282"/>
      <c r="X58" s="282"/>
      <c r="Y58" s="282"/>
      <c r="Z58" s="282"/>
      <c r="AA58" s="282"/>
      <c r="AB58" s="282"/>
      <c r="AC58" s="282"/>
    </row>
    <row r="59" spans="23:29">
      <c r="W59" s="282"/>
      <c r="X59" s="282"/>
      <c r="Y59" s="282"/>
      <c r="Z59" s="282"/>
      <c r="AA59" s="282"/>
      <c r="AB59" s="282"/>
      <c r="AC59" s="282"/>
    </row>
    <row r="60" spans="23:29">
      <c r="W60" s="282"/>
      <c r="X60" s="282"/>
      <c r="Y60" s="282"/>
      <c r="Z60" s="282"/>
      <c r="AA60" s="282"/>
      <c r="AB60" s="282"/>
      <c r="AC60" s="282"/>
    </row>
    <row r="61" spans="23:29">
      <c r="W61" s="282"/>
      <c r="X61" s="282"/>
      <c r="Y61" s="282"/>
      <c r="Z61" s="282"/>
      <c r="AA61" s="282"/>
      <c r="AB61" s="282"/>
      <c r="AC61" s="282"/>
    </row>
    <row r="62" spans="23:29">
      <c r="W62" s="282"/>
      <c r="X62" s="282"/>
      <c r="Y62" s="282"/>
      <c r="Z62" s="282"/>
      <c r="AA62" s="282"/>
      <c r="AB62" s="282"/>
      <c r="AC62" s="282"/>
    </row>
  </sheetData>
  <mergeCells count="20">
    <mergeCell ref="A4:V5"/>
    <mergeCell ref="A2:V2"/>
    <mergeCell ref="A3:V3"/>
    <mergeCell ref="G1:I1"/>
    <mergeCell ref="A6:V6"/>
    <mergeCell ref="A32:V32"/>
    <mergeCell ref="U7:V7"/>
    <mergeCell ref="A8:A9"/>
    <mergeCell ref="B8:B9"/>
    <mergeCell ref="C8:G8"/>
    <mergeCell ref="A7:B7"/>
    <mergeCell ref="H8:H9"/>
    <mergeCell ref="J28:V28"/>
    <mergeCell ref="I29:V29"/>
    <mergeCell ref="T8:T9"/>
    <mergeCell ref="Q8:S8"/>
    <mergeCell ref="M8:P8"/>
    <mergeCell ref="I8:L8"/>
    <mergeCell ref="U8:X8"/>
    <mergeCell ref="V12:X1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35"/>
  <sheetViews>
    <sheetView view="pageBreakPreview" topLeftCell="A11" zoomScale="80" zoomScaleNormal="70" zoomScaleSheetLayoutView="80" workbookViewId="0">
      <selection activeCell="J27" sqref="J27:J29"/>
    </sheetView>
  </sheetViews>
  <sheetFormatPr defaultColWidth="9.140625" defaultRowHeight="12.75"/>
  <cols>
    <col min="1" max="1" width="7.28515625" style="201" customWidth="1"/>
    <col min="2" max="2" width="28.85546875" style="201" customWidth="1"/>
    <col min="3" max="5" width="9" style="201" customWidth="1"/>
    <col min="6" max="6" width="14.85546875" style="201" customWidth="1"/>
    <col min="7" max="7" width="24.42578125" style="201" customWidth="1"/>
    <col min="8" max="8" width="12.7109375" style="201" customWidth="1"/>
    <col min="9" max="9" width="10.7109375" style="201" customWidth="1"/>
    <col min="10" max="10" width="12.28515625" style="201" customWidth="1"/>
    <col min="11" max="11" width="13" style="201" customWidth="1"/>
    <col min="12" max="19" width="9.140625" style="201"/>
    <col min="20" max="22" width="8.85546875" style="201" customWidth="1"/>
    <col min="23" max="16384" width="9.140625" style="201"/>
  </cols>
  <sheetData>
    <row r="1" spans="1:25" ht="15">
      <c r="W1" s="202" t="s">
        <v>559</v>
      </c>
    </row>
    <row r="2" spans="1:25" ht="15.75">
      <c r="H2" s="139" t="s">
        <v>0</v>
      </c>
      <c r="I2" s="139"/>
      <c r="J2" s="139"/>
      <c r="P2" s="93"/>
      <c r="Q2" s="93"/>
      <c r="R2" s="93"/>
      <c r="S2" s="93"/>
    </row>
    <row r="3" spans="1:25" ht="20.25">
      <c r="C3" s="697" t="s">
        <v>668</v>
      </c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25" ht="18"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5" ht="15.75">
      <c r="B5" s="698" t="s">
        <v>671</v>
      </c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94"/>
      <c r="V5" s="699" t="s">
        <v>262</v>
      </c>
      <c r="W5" s="700"/>
    </row>
    <row r="6" spans="1:25" ht="15">
      <c r="L6" s="93"/>
      <c r="M6" s="93"/>
      <c r="N6" s="93"/>
      <c r="O6" s="93"/>
      <c r="P6" s="93"/>
      <c r="Q6" s="93"/>
      <c r="R6" s="93"/>
      <c r="S6" s="93"/>
    </row>
    <row r="7" spans="1:25">
      <c r="A7" s="672" t="s">
        <v>893</v>
      </c>
      <c r="B7" s="672"/>
      <c r="P7" s="701" t="s">
        <v>896</v>
      </c>
      <c r="Q7" s="701"/>
      <c r="R7" s="701"/>
      <c r="S7" s="701"/>
      <c r="T7" s="701"/>
      <c r="U7" s="701"/>
      <c r="V7" s="701"/>
      <c r="W7" s="701"/>
    </row>
    <row r="8" spans="1:25" ht="35.25" customHeight="1">
      <c r="A8" s="680" t="s">
        <v>2</v>
      </c>
      <c r="B8" s="680" t="s">
        <v>152</v>
      </c>
      <c r="C8" s="681" t="s">
        <v>153</v>
      </c>
      <c r="D8" s="681"/>
      <c r="E8" s="681"/>
      <c r="F8" s="681" t="s">
        <v>154</v>
      </c>
      <c r="G8" s="372"/>
      <c r="H8" s="680" t="s">
        <v>183</v>
      </c>
      <c r="I8" s="680"/>
      <c r="J8" s="680"/>
      <c r="K8" s="680"/>
      <c r="L8" s="680"/>
      <c r="M8" s="680"/>
      <c r="N8" s="680"/>
      <c r="O8" s="680"/>
      <c r="P8" s="680" t="s">
        <v>184</v>
      </c>
      <c r="Q8" s="680"/>
      <c r="R8" s="680"/>
      <c r="S8" s="680"/>
      <c r="T8" s="680"/>
      <c r="U8" s="680"/>
      <c r="V8" s="680"/>
      <c r="W8" s="680"/>
    </row>
    <row r="9" spans="1:25" ht="15">
      <c r="A9" s="680"/>
      <c r="B9" s="680"/>
      <c r="C9" s="681" t="s">
        <v>263</v>
      </c>
      <c r="D9" s="681" t="s">
        <v>44</v>
      </c>
      <c r="E9" s="681" t="s">
        <v>19</v>
      </c>
      <c r="F9" s="681"/>
      <c r="G9" s="372"/>
      <c r="H9" s="680" t="s">
        <v>185</v>
      </c>
      <c r="I9" s="680"/>
      <c r="J9" s="680"/>
      <c r="K9" s="680"/>
      <c r="L9" s="680" t="s">
        <v>169</v>
      </c>
      <c r="M9" s="680"/>
      <c r="N9" s="680"/>
      <c r="O9" s="680"/>
      <c r="P9" s="680" t="s">
        <v>155</v>
      </c>
      <c r="Q9" s="680"/>
      <c r="R9" s="680"/>
      <c r="S9" s="680"/>
      <c r="T9" s="680" t="s">
        <v>168</v>
      </c>
      <c r="U9" s="680"/>
      <c r="V9" s="680"/>
      <c r="W9" s="680"/>
    </row>
    <row r="10" spans="1:25" ht="15">
      <c r="A10" s="680"/>
      <c r="B10" s="680"/>
      <c r="C10" s="681"/>
      <c r="D10" s="681"/>
      <c r="E10" s="681"/>
      <c r="F10" s="681"/>
      <c r="G10" s="373"/>
      <c r="H10" s="682" t="s">
        <v>156</v>
      </c>
      <c r="I10" s="683"/>
      <c r="J10" s="684"/>
      <c r="K10" s="688" t="s">
        <v>157</v>
      </c>
      <c r="L10" s="691" t="s">
        <v>156</v>
      </c>
      <c r="M10" s="692"/>
      <c r="N10" s="693"/>
      <c r="O10" s="688" t="s">
        <v>157</v>
      </c>
      <c r="P10" s="691" t="s">
        <v>156</v>
      </c>
      <c r="Q10" s="692"/>
      <c r="R10" s="693"/>
      <c r="S10" s="688" t="s">
        <v>157</v>
      </c>
      <c r="T10" s="691" t="s">
        <v>156</v>
      </c>
      <c r="U10" s="692"/>
      <c r="V10" s="693"/>
      <c r="W10" s="688" t="s">
        <v>157</v>
      </c>
    </row>
    <row r="11" spans="1:25" ht="15" customHeight="1">
      <c r="A11" s="680"/>
      <c r="B11" s="680"/>
      <c r="C11" s="681"/>
      <c r="D11" s="681"/>
      <c r="E11" s="681"/>
      <c r="F11" s="681"/>
      <c r="G11" s="374"/>
      <c r="H11" s="685"/>
      <c r="I11" s="686"/>
      <c r="J11" s="687"/>
      <c r="K11" s="689"/>
      <c r="L11" s="694"/>
      <c r="M11" s="695"/>
      <c r="N11" s="696"/>
      <c r="O11" s="689"/>
      <c r="P11" s="694"/>
      <c r="Q11" s="695"/>
      <c r="R11" s="696"/>
      <c r="S11" s="689"/>
      <c r="T11" s="694"/>
      <c r="U11" s="695"/>
      <c r="V11" s="696"/>
      <c r="W11" s="689"/>
    </row>
    <row r="12" spans="1:25" ht="15">
      <c r="A12" s="680"/>
      <c r="B12" s="680"/>
      <c r="C12" s="681"/>
      <c r="D12" s="681"/>
      <c r="E12" s="681"/>
      <c r="F12" s="681"/>
      <c r="G12" s="372"/>
      <c r="H12" s="205" t="s">
        <v>263</v>
      </c>
      <c r="I12" s="205" t="s">
        <v>44</v>
      </c>
      <c r="J12" s="206" t="s">
        <v>19</v>
      </c>
      <c r="K12" s="690"/>
      <c r="L12" s="204" t="s">
        <v>263</v>
      </c>
      <c r="M12" s="204" t="s">
        <v>44</v>
      </c>
      <c r="N12" s="204" t="s">
        <v>45</v>
      </c>
      <c r="O12" s="690"/>
      <c r="P12" s="204" t="s">
        <v>263</v>
      </c>
      <c r="Q12" s="204" t="s">
        <v>44</v>
      </c>
      <c r="R12" s="204" t="s">
        <v>45</v>
      </c>
      <c r="S12" s="690"/>
      <c r="T12" s="204" t="s">
        <v>263</v>
      </c>
      <c r="U12" s="204" t="s">
        <v>44</v>
      </c>
      <c r="V12" s="204" t="s">
        <v>45</v>
      </c>
      <c r="W12" s="690"/>
    </row>
    <row r="13" spans="1:25" ht="15">
      <c r="A13" s="204">
        <v>1</v>
      </c>
      <c r="B13" s="204">
        <v>2</v>
      </c>
      <c r="C13" s="204">
        <v>3</v>
      </c>
      <c r="D13" s="204">
        <v>4</v>
      </c>
      <c r="E13" s="204">
        <v>5</v>
      </c>
      <c r="F13" s="204">
        <v>6</v>
      </c>
      <c r="G13" s="371">
        <v>7</v>
      </c>
      <c r="H13" s="204">
        <v>8</v>
      </c>
      <c r="I13" s="204">
        <v>9</v>
      </c>
      <c r="J13" s="204">
        <v>10</v>
      </c>
      <c r="K13" s="204">
        <v>11</v>
      </c>
      <c r="L13" s="204">
        <v>12</v>
      </c>
      <c r="M13" s="204">
        <v>13</v>
      </c>
      <c r="N13" s="204">
        <v>14</v>
      </c>
      <c r="O13" s="204">
        <v>15</v>
      </c>
      <c r="P13" s="204">
        <v>16</v>
      </c>
      <c r="Q13" s="204">
        <v>17</v>
      </c>
      <c r="R13" s="204">
        <v>18</v>
      </c>
      <c r="S13" s="204">
        <v>19</v>
      </c>
      <c r="T13" s="204">
        <v>20</v>
      </c>
      <c r="U13" s="204">
        <v>21</v>
      </c>
      <c r="V13" s="204">
        <v>22</v>
      </c>
      <c r="W13" s="204">
        <v>23</v>
      </c>
    </row>
    <row r="14" spans="1:25" ht="15">
      <c r="A14" s="673" t="s">
        <v>218</v>
      </c>
      <c r="B14" s="674"/>
      <c r="C14" s="204"/>
      <c r="D14" s="204"/>
      <c r="E14" s="204"/>
      <c r="F14" s="204"/>
      <c r="G14" s="371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</row>
    <row r="15" spans="1:25" ht="21" customHeight="1">
      <c r="A15" s="204">
        <v>1</v>
      </c>
      <c r="B15" s="207" t="s">
        <v>217</v>
      </c>
      <c r="C15" s="507">
        <v>1783.9</v>
      </c>
      <c r="D15" s="507">
        <v>494.98</v>
      </c>
      <c r="E15" s="508">
        <f>SUM(C15:D15)</f>
        <v>2278.88</v>
      </c>
      <c r="F15" s="509" t="s">
        <v>863</v>
      </c>
      <c r="G15" s="509" t="s">
        <v>217</v>
      </c>
      <c r="H15" s="510">
        <v>1103.0899999999999</v>
      </c>
      <c r="I15" s="507">
        <v>242.66</v>
      </c>
      <c r="J15" s="508">
        <f>SUM(H15:I15)</f>
        <v>1345.75</v>
      </c>
      <c r="K15" s="509" t="s">
        <v>866</v>
      </c>
      <c r="L15" s="371" t="s">
        <v>7</v>
      </c>
      <c r="M15" s="371" t="s">
        <v>7</v>
      </c>
      <c r="N15" s="371" t="s">
        <v>7</v>
      </c>
      <c r="O15" s="371" t="s">
        <v>7</v>
      </c>
      <c r="P15" s="371" t="s">
        <v>7</v>
      </c>
      <c r="Q15" s="371" t="s">
        <v>7</v>
      </c>
      <c r="R15" s="371" t="s">
        <v>7</v>
      </c>
      <c r="S15" s="371" t="s">
        <v>7</v>
      </c>
      <c r="T15" s="371" t="s">
        <v>7</v>
      </c>
      <c r="U15" s="371" t="s">
        <v>7</v>
      </c>
      <c r="V15" s="371" t="s">
        <v>7</v>
      </c>
      <c r="W15" s="371" t="s">
        <v>7</v>
      </c>
    </row>
    <row r="16" spans="1:25" ht="21" customHeight="1">
      <c r="A16" s="204">
        <v>2</v>
      </c>
      <c r="B16" s="207" t="s">
        <v>158</v>
      </c>
      <c r="C16" s="507">
        <v>2702.43</v>
      </c>
      <c r="D16" s="507">
        <v>313.68</v>
      </c>
      <c r="E16" s="508">
        <f>SUM(C16:D16)</f>
        <v>3016.1099999999997</v>
      </c>
      <c r="F16" s="509" t="s">
        <v>864</v>
      </c>
      <c r="G16" s="509" t="s">
        <v>889</v>
      </c>
      <c r="H16" s="511">
        <f>J16*82%</f>
        <v>192.47039999999998</v>
      </c>
      <c r="I16" s="511">
        <f>J16*18%</f>
        <v>42.249600000000001</v>
      </c>
      <c r="J16" s="512">
        <v>234.72</v>
      </c>
      <c r="K16" s="509" t="s">
        <v>890</v>
      </c>
      <c r="L16" s="371" t="s">
        <v>7</v>
      </c>
      <c r="M16" s="371" t="s">
        <v>7</v>
      </c>
      <c r="N16" s="371" t="s">
        <v>7</v>
      </c>
      <c r="O16" s="371" t="s">
        <v>7</v>
      </c>
      <c r="P16" s="371" t="s">
        <v>7</v>
      </c>
      <c r="Q16" s="371" t="s">
        <v>7</v>
      </c>
      <c r="R16" s="371" t="s">
        <v>7</v>
      </c>
      <c r="S16" s="371" t="s">
        <v>7</v>
      </c>
      <c r="T16" s="371" t="s">
        <v>7</v>
      </c>
      <c r="U16" s="371" t="s">
        <v>7</v>
      </c>
      <c r="V16" s="371" t="s">
        <v>7</v>
      </c>
      <c r="W16" s="371" t="s">
        <v>7</v>
      </c>
    </row>
    <row r="17" spans="1:23" ht="21" customHeight="1">
      <c r="A17" s="204">
        <v>3</v>
      </c>
      <c r="B17" s="207" t="s">
        <v>159</v>
      </c>
      <c r="C17" s="207"/>
      <c r="D17" s="207"/>
      <c r="E17" s="207"/>
      <c r="F17" s="207"/>
      <c r="G17" s="460"/>
      <c r="H17" s="460"/>
      <c r="I17" s="460"/>
      <c r="J17" s="460"/>
      <c r="K17" s="460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</row>
    <row r="18" spans="1:23" ht="21" customHeight="1">
      <c r="A18" s="673" t="s">
        <v>219</v>
      </c>
      <c r="B18" s="674"/>
      <c r="C18" s="395"/>
      <c r="D18" s="395"/>
      <c r="E18" s="395"/>
      <c r="F18" s="208"/>
      <c r="G18" s="208"/>
      <c r="H18" s="395"/>
      <c r="I18" s="395"/>
      <c r="J18" s="396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</row>
    <row r="19" spans="1:23" ht="15.6" customHeight="1">
      <c r="A19" s="204">
        <v>4</v>
      </c>
      <c r="B19" s="207" t="s">
        <v>207</v>
      </c>
      <c r="C19" s="207"/>
      <c r="D19" s="207"/>
      <c r="E19" s="207"/>
      <c r="F19" s="208"/>
      <c r="G19" s="208"/>
      <c r="H19" s="207"/>
      <c r="I19" s="207"/>
      <c r="J19" s="396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</row>
    <row r="20" spans="1:23" ht="15.6" customHeight="1">
      <c r="A20" s="204">
        <v>5</v>
      </c>
      <c r="B20" s="207" t="s">
        <v>137</v>
      </c>
      <c r="C20" s="207"/>
      <c r="D20" s="207"/>
      <c r="E20" s="207"/>
      <c r="F20" s="208"/>
      <c r="G20" s="208"/>
      <c r="H20" s="207"/>
      <c r="I20" s="207"/>
      <c r="J20" s="207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</row>
    <row r="23" spans="1:23" ht="14.25">
      <c r="A23" s="675" t="s">
        <v>170</v>
      </c>
      <c r="B23" s="675"/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</row>
    <row r="24" spans="1:23" ht="18">
      <c r="A24" s="455"/>
      <c r="B24" s="677" t="s">
        <v>916</v>
      </c>
      <c r="C24" s="678"/>
      <c r="D24" s="678"/>
      <c r="E24" s="678"/>
      <c r="F24" s="678"/>
      <c r="G24" s="678"/>
      <c r="H24" s="678"/>
      <c r="I24" s="678"/>
      <c r="J24" s="678"/>
      <c r="K24" s="679"/>
      <c r="L24" s="514"/>
      <c r="M24" s="514"/>
      <c r="N24" s="455"/>
      <c r="O24" s="455"/>
      <c r="P24" s="455"/>
      <c r="Q24" s="455"/>
      <c r="R24" s="455"/>
      <c r="S24" s="455"/>
      <c r="T24" s="455"/>
      <c r="U24" s="455"/>
      <c r="V24" s="455"/>
      <c r="W24" s="455"/>
    </row>
    <row r="25" spans="1:23" ht="18">
      <c r="A25" s="455"/>
      <c r="B25" s="461"/>
      <c r="C25" s="677" t="s">
        <v>917</v>
      </c>
      <c r="D25" s="678"/>
      <c r="E25" s="679"/>
      <c r="F25" s="461"/>
      <c r="G25" s="461"/>
      <c r="H25" s="677" t="s">
        <v>211</v>
      </c>
      <c r="I25" s="678"/>
      <c r="J25" s="679"/>
      <c r="K25" s="461"/>
      <c r="L25" s="459"/>
      <c r="M25" s="459"/>
      <c r="N25" s="455"/>
      <c r="O25" s="455"/>
      <c r="P25" s="455"/>
      <c r="Q25" s="455"/>
      <c r="R25" s="455"/>
      <c r="S25" s="455"/>
      <c r="T25" s="455"/>
      <c r="U25" s="455"/>
      <c r="V25" s="455"/>
      <c r="W25" s="455"/>
    </row>
    <row r="26" spans="1:23" ht="52.9" customHeight="1">
      <c r="A26" s="499"/>
      <c r="B26" s="498"/>
      <c r="C26" s="497" t="s">
        <v>260</v>
      </c>
      <c r="D26" s="497" t="s">
        <v>44</v>
      </c>
      <c r="E26" s="497" t="s">
        <v>19</v>
      </c>
      <c r="F26" s="497" t="s">
        <v>967</v>
      </c>
      <c r="G26" s="513"/>
      <c r="H26" s="497" t="s">
        <v>260</v>
      </c>
      <c r="I26" s="497" t="s">
        <v>44</v>
      </c>
      <c r="J26" s="497" t="s">
        <v>19</v>
      </c>
      <c r="K26" s="497" t="s">
        <v>967</v>
      </c>
      <c r="L26" s="459"/>
      <c r="M26" s="459"/>
      <c r="N26" s="499"/>
      <c r="O26" s="499"/>
      <c r="P26" s="499"/>
      <c r="Q26" s="499"/>
      <c r="R26" s="499"/>
      <c r="S26" s="499"/>
      <c r="T26" s="499"/>
      <c r="U26" s="499"/>
      <c r="V26" s="499"/>
      <c r="W26" s="499"/>
    </row>
    <row r="27" spans="1:23" ht="28.5">
      <c r="A27" s="455"/>
      <c r="B27" s="207" t="s">
        <v>861</v>
      </c>
      <c r="C27" s="503">
        <v>598.66</v>
      </c>
      <c r="D27" s="503">
        <v>172.87</v>
      </c>
      <c r="E27" s="504">
        <f>SUM(C27:D27)</f>
        <v>771.53</v>
      </c>
      <c r="F27" s="505" t="s">
        <v>862</v>
      </c>
      <c r="G27" s="207" t="s">
        <v>861</v>
      </c>
      <c r="H27" s="506">
        <v>221.7</v>
      </c>
      <c r="I27" s="503">
        <v>55.43</v>
      </c>
      <c r="J27" s="504">
        <f>SUM(H27:I27)</f>
        <v>277.13</v>
      </c>
      <c r="K27" s="207" t="s">
        <v>868</v>
      </c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</row>
    <row r="28" spans="1:23" ht="15">
      <c r="A28" s="455"/>
      <c r="B28" s="207" t="s">
        <v>865</v>
      </c>
      <c r="C28" s="503">
        <v>0</v>
      </c>
      <c r="D28" s="503">
        <v>0</v>
      </c>
      <c r="E28" s="503">
        <v>0</v>
      </c>
      <c r="F28" s="503">
        <v>0</v>
      </c>
      <c r="G28" s="207" t="s">
        <v>865</v>
      </c>
      <c r="H28" s="503">
        <v>3211.85</v>
      </c>
      <c r="I28" s="503">
        <v>699.27</v>
      </c>
      <c r="J28" s="504">
        <f>SUM(H28:I28)</f>
        <v>3911.12</v>
      </c>
      <c r="K28" s="207" t="s">
        <v>867</v>
      </c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</row>
    <row r="29" spans="1:23" ht="15">
      <c r="A29" s="455"/>
      <c r="B29" s="396" t="s">
        <v>865</v>
      </c>
      <c r="C29" s="503">
        <v>0</v>
      </c>
      <c r="D29" s="503">
        <v>0</v>
      </c>
      <c r="E29" s="503">
        <v>0</v>
      </c>
      <c r="F29" s="503">
        <v>0</v>
      </c>
      <c r="G29" s="396" t="s">
        <v>865</v>
      </c>
      <c r="H29" s="506">
        <f>J29*82%</f>
        <v>1009.6496</v>
      </c>
      <c r="I29" s="506">
        <f>J29*18%</f>
        <v>221.63039999999998</v>
      </c>
      <c r="J29" s="504">
        <v>1231.28</v>
      </c>
      <c r="K29" s="396" t="s">
        <v>890</v>
      </c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</row>
    <row r="30" spans="1:23" ht="14.25">
      <c r="A30" s="209"/>
      <c r="B30" s="209"/>
      <c r="C30" s="209"/>
      <c r="D30" s="209"/>
      <c r="E30" s="209"/>
      <c r="F30" s="209"/>
      <c r="G30" s="370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</row>
    <row r="31" spans="1:23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23" ht="15.75">
      <c r="A32" s="104" t="s">
        <v>12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676" t="s">
        <v>13</v>
      </c>
      <c r="P32" s="676"/>
      <c r="Q32" s="676"/>
      <c r="R32" s="676"/>
      <c r="S32" s="676"/>
      <c r="T32" s="676"/>
      <c r="U32" s="676"/>
      <c r="V32" s="676"/>
      <c r="W32" s="676"/>
    </row>
    <row r="33" spans="1:25" ht="15.6" customHeight="1">
      <c r="A33" s="676" t="s">
        <v>14</v>
      </c>
      <c r="B33" s="676"/>
      <c r="C33" s="676"/>
      <c r="D33" s="676"/>
      <c r="E33" s="676"/>
      <c r="F33" s="676"/>
      <c r="G33" s="676"/>
      <c r="H33" s="676"/>
      <c r="I33" s="676"/>
      <c r="J33" s="676"/>
      <c r="K33" s="676"/>
      <c r="L33" s="676"/>
      <c r="M33" s="676"/>
      <c r="N33" s="676"/>
      <c r="O33" s="676"/>
      <c r="P33" s="676"/>
      <c r="Q33" s="676"/>
      <c r="R33" s="676"/>
      <c r="S33" s="676"/>
      <c r="T33" s="676"/>
      <c r="U33" s="676"/>
      <c r="V33" s="676"/>
      <c r="W33" s="676"/>
    </row>
    <row r="34" spans="1:25" ht="15.6" customHeight="1">
      <c r="A34" s="676" t="s">
        <v>15</v>
      </c>
      <c r="B34" s="676"/>
      <c r="C34" s="676"/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676"/>
      <c r="O34" s="676"/>
      <c r="P34" s="676"/>
      <c r="Q34" s="676"/>
      <c r="R34" s="676"/>
      <c r="S34" s="676"/>
      <c r="T34" s="676"/>
      <c r="U34" s="676"/>
      <c r="V34" s="676"/>
      <c r="W34" s="676"/>
    </row>
    <row r="35" spans="1: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W35" s="672" t="s">
        <v>85</v>
      </c>
      <c r="X35" s="672"/>
      <c r="Y35" s="672"/>
    </row>
  </sheetData>
  <mergeCells count="36">
    <mergeCell ref="P8:W8"/>
    <mergeCell ref="C9:C12"/>
    <mergeCell ref="D9:D12"/>
    <mergeCell ref="E9:E12"/>
    <mergeCell ref="H9:K9"/>
    <mergeCell ref="W10:W12"/>
    <mergeCell ref="T10:V11"/>
    <mergeCell ref="L9:O9"/>
    <mergeCell ref="P9:S9"/>
    <mergeCell ref="T9:W9"/>
    <mergeCell ref="S10:S12"/>
    <mergeCell ref="P10:R11"/>
    <mergeCell ref="C3:O3"/>
    <mergeCell ref="B5:T5"/>
    <mergeCell ref="V5:W5"/>
    <mergeCell ref="A7:B7"/>
    <mergeCell ref="P7:W7"/>
    <mergeCell ref="A8:A12"/>
    <mergeCell ref="B8:B12"/>
    <mergeCell ref="C8:E8"/>
    <mergeCell ref="F8:F12"/>
    <mergeCell ref="H8:O8"/>
    <mergeCell ref="H10:J11"/>
    <mergeCell ref="K10:K12"/>
    <mergeCell ref="L10:N11"/>
    <mergeCell ref="O10:O12"/>
    <mergeCell ref="W35:Y35"/>
    <mergeCell ref="A14:B14"/>
    <mergeCell ref="A18:B18"/>
    <mergeCell ref="A23:W23"/>
    <mergeCell ref="O32:W32"/>
    <mergeCell ref="A33:W33"/>
    <mergeCell ref="A34:W34"/>
    <mergeCell ref="C25:E25"/>
    <mergeCell ref="H25:J25"/>
    <mergeCell ref="B24:K24"/>
  </mergeCells>
  <printOptions horizontalCentered="1"/>
  <pageMargins left="0.70866141732283472" right="0.70866141732283472" top="0.23622047244094491" bottom="0" header="0.31496062992125984" footer="0.31496062992125984"/>
  <pageSetup paperSize="9" scale="51" orientation="landscape" r:id="rId1"/>
  <colBreaks count="1" manualBreakCount="1">
    <brk id="23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</sheetPr>
  <dimension ref="A1:Z30"/>
  <sheetViews>
    <sheetView view="pageBreakPreview" zoomScaleSheetLayoutView="100" workbookViewId="0">
      <selection activeCell="S13" sqref="S13"/>
    </sheetView>
  </sheetViews>
  <sheetFormatPr defaultColWidth="9.140625" defaultRowHeight="12.75"/>
  <cols>
    <col min="1" max="1" width="5.5703125" style="282" customWidth="1"/>
    <col min="2" max="2" width="11.42578125" style="282" customWidth="1"/>
    <col min="3" max="3" width="9.28515625" style="282" customWidth="1"/>
    <col min="4" max="4" width="8.42578125" style="282" customWidth="1"/>
    <col min="5" max="5" width="9.28515625" style="282" customWidth="1"/>
    <col min="6" max="6" width="9.85546875" style="282" customWidth="1"/>
    <col min="7" max="7" width="10.85546875" style="282" customWidth="1"/>
    <col min="8" max="8" width="12.85546875" style="282" customWidth="1"/>
    <col min="9" max="9" width="12.7109375" style="269" customWidth="1"/>
    <col min="10" max="10" width="12.5703125" style="269" customWidth="1"/>
    <col min="11" max="11" width="11.42578125" style="269" customWidth="1"/>
    <col min="12" max="12" width="5.5703125" style="269" customWidth="1"/>
    <col min="13" max="16" width="8.140625" style="269" customWidth="1"/>
    <col min="17" max="19" width="11.140625" style="269" customWidth="1"/>
    <col min="20" max="20" width="10.7109375" style="269" customWidth="1"/>
    <col min="21" max="22" width="8.140625" style="269" customWidth="1"/>
    <col min="23" max="23" width="8.42578125" style="269" customWidth="1"/>
    <col min="24" max="24" width="8.140625" style="269" customWidth="1"/>
    <col min="25" max="25" width="8.85546875" style="269" customWidth="1"/>
    <col min="26" max="26" width="8.140625" style="269" customWidth="1"/>
    <col min="27" max="16384" width="9.140625" style="269"/>
  </cols>
  <sheetData>
    <row r="1" spans="1:26" ht="12.75" customHeight="1">
      <c r="G1" s="1016"/>
      <c r="H1" s="1016"/>
      <c r="I1" s="1016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1027" t="s">
        <v>553</v>
      </c>
      <c r="Z1" s="1027"/>
    </row>
    <row r="2" spans="1:26" ht="15.75">
      <c r="A2" s="1014" t="s">
        <v>0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Y2" s="1014"/>
      <c r="Z2" s="1014"/>
    </row>
    <row r="3" spans="1:26" ht="18">
      <c r="A3" s="1015" t="s">
        <v>668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</row>
    <row r="4" spans="1:26" ht="12.75" customHeight="1">
      <c r="A4" s="1013" t="s">
        <v>759</v>
      </c>
      <c r="B4" s="1013"/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3"/>
    </row>
    <row r="5" spans="1:26" s="270" customFormat="1" ht="7.5" customHeight="1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</row>
    <row r="6" spans="1:26">
      <c r="A6" s="1017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</row>
    <row r="7" spans="1:26">
      <c r="A7" s="998" t="s">
        <v>893</v>
      </c>
      <c r="B7" s="998"/>
      <c r="H7" s="319"/>
      <c r="I7" s="282"/>
      <c r="J7" s="282"/>
      <c r="K7" s="282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</row>
    <row r="8" spans="1:26" ht="30.75" customHeight="1">
      <c r="A8" s="918" t="s">
        <v>2</v>
      </c>
      <c r="B8" s="918" t="s">
        <v>3</v>
      </c>
      <c r="C8" s="995" t="s">
        <v>504</v>
      </c>
      <c r="D8" s="996"/>
      <c r="E8" s="996"/>
      <c r="F8" s="996"/>
      <c r="G8" s="997"/>
      <c r="H8" s="999" t="s">
        <v>86</v>
      </c>
      <c r="I8" s="995" t="s">
        <v>87</v>
      </c>
      <c r="J8" s="996"/>
      <c r="K8" s="996"/>
      <c r="L8" s="997"/>
      <c r="M8" s="995" t="s">
        <v>854</v>
      </c>
      <c r="N8" s="996"/>
      <c r="O8" s="996"/>
      <c r="P8" s="997"/>
      <c r="Q8" s="995" t="s">
        <v>856</v>
      </c>
      <c r="R8" s="996"/>
      <c r="S8" s="997"/>
      <c r="T8" s="1002" t="s">
        <v>857</v>
      </c>
      <c r="U8" s="995" t="s">
        <v>751</v>
      </c>
      <c r="V8" s="996"/>
      <c r="W8" s="996"/>
      <c r="X8" s="996"/>
      <c r="Y8" s="996"/>
      <c r="Z8" s="996"/>
    </row>
    <row r="9" spans="1:26" ht="44.45" customHeight="1">
      <c r="A9" s="918"/>
      <c r="B9" s="918"/>
      <c r="C9" s="320" t="s">
        <v>5</v>
      </c>
      <c r="D9" s="320" t="s">
        <v>6</v>
      </c>
      <c r="E9" s="320" t="s">
        <v>372</v>
      </c>
      <c r="F9" s="321" t="s">
        <v>103</v>
      </c>
      <c r="G9" s="321" t="s">
        <v>236</v>
      </c>
      <c r="H9" s="1000"/>
      <c r="I9" s="320" t="s">
        <v>186</v>
      </c>
      <c r="J9" s="320" t="s">
        <v>119</v>
      </c>
      <c r="K9" s="320" t="s">
        <v>120</v>
      </c>
      <c r="L9" s="320" t="s">
        <v>457</v>
      </c>
      <c r="M9" s="375" t="s">
        <v>19</v>
      </c>
      <c r="N9" s="375" t="s">
        <v>22</v>
      </c>
      <c r="O9" s="375" t="s">
        <v>43</v>
      </c>
      <c r="P9" s="375" t="s">
        <v>855</v>
      </c>
      <c r="Q9" s="375" t="s">
        <v>182</v>
      </c>
      <c r="R9" s="375" t="s">
        <v>211</v>
      </c>
      <c r="S9" s="375" t="s">
        <v>19</v>
      </c>
      <c r="T9" s="1003"/>
      <c r="U9" s="320" t="s">
        <v>19</v>
      </c>
      <c r="V9" s="320" t="s">
        <v>752</v>
      </c>
      <c r="W9" s="320" t="s">
        <v>753</v>
      </c>
      <c r="X9" s="320" t="s">
        <v>754</v>
      </c>
      <c r="Y9" s="320" t="s">
        <v>755</v>
      </c>
      <c r="Z9" s="320" t="s">
        <v>756</v>
      </c>
    </row>
    <row r="10" spans="1:26" s="271" customFormat="1">
      <c r="A10" s="320">
        <v>1</v>
      </c>
      <c r="B10" s="320">
        <v>2</v>
      </c>
      <c r="C10" s="320">
        <v>3</v>
      </c>
      <c r="D10" s="320">
        <v>4</v>
      </c>
      <c r="E10" s="320">
        <v>5</v>
      </c>
      <c r="F10" s="320">
        <v>6</v>
      </c>
      <c r="G10" s="320">
        <v>7</v>
      </c>
      <c r="H10" s="320">
        <v>8</v>
      </c>
      <c r="I10" s="320">
        <v>9</v>
      </c>
      <c r="J10" s="320">
        <v>10</v>
      </c>
      <c r="K10" s="320">
        <v>11</v>
      </c>
      <c r="L10" s="320">
        <v>12</v>
      </c>
      <c r="M10" s="375">
        <v>13</v>
      </c>
      <c r="N10" s="375">
        <v>14</v>
      </c>
      <c r="O10" s="375">
        <v>15</v>
      </c>
      <c r="P10" s="375">
        <v>16</v>
      </c>
      <c r="Q10" s="375">
        <v>17</v>
      </c>
      <c r="R10" s="375">
        <v>18</v>
      </c>
      <c r="S10" s="375">
        <v>19</v>
      </c>
      <c r="T10" s="375">
        <v>20</v>
      </c>
      <c r="U10" s="320">
        <v>13</v>
      </c>
      <c r="V10" s="320">
        <v>14</v>
      </c>
      <c r="W10" s="320">
        <v>15</v>
      </c>
      <c r="X10" s="320">
        <v>16</v>
      </c>
      <c r="Y10" s="320">
        <v>17</v>
      </c>
      <c r="Z10" s="320">
        <v>18</v>
      </c>
    </row>
    <row r="11" spans="1:26" s="391" customFormat="1" ht="27" customHeight="1">
      <c r="A11" s="435">
        <v>1</v>
      </c>
      <c r="B11" s="445" t="s">
        <v>831</v>
      </c>
      <c r="C11" s="436">
        <v>620651</v>
      </c>
      <c r="D11" s="436">
        <v>44828</v>
      </c>
      <c r="E11" s="436">
        <v>830</v>
      </c>
      <c r="F11" s="436">
        <v>0</v>
      </c>
      <c r="G11" s="436">
        <f>SUM(C11:F11)</f>
        <v>666309</v>
      </c>
      <c r="H11" s="437">
        <v>220</v>
      </c>
      <c r="I11" s="438">
        <f>G11*H11*0.00015</f>
        <v>21988.196999999996</v>
      </c>
      <c r="J11" s="438">
        <f>I11/2</f>
        <v>10994.098499999998</v>
      </c>
      <c r="K11" s="438">
        <v>10994.098499999998</v>
      </c>
      <c r="L11" s="436">
        <v>0</v>
      </c>
      <c r="M11" s="438">
        <f>O11+N11</f>
        <v>549.704925</v>
      </c>
      <c r="N11" s="438">
        <f>J11*3000/100000</f>
        <v>329.82295499999998</v>
      </c>
      <c r="O11" s="438">
        <f>K11*2000/100000</f>
        <v>219.88196999999997</v>
      </c>
      <c r="P11" s="436">
        <v>0</v>
      </c>
      <c r="Q11" s="438">
        <f>S11*60%</f>
        <v>4672.0520985599996</v>
      </c>
      <c r="R11" s="438">
        <f>S11*40%</f>
        <v>3114.7013990400001</v>
      </c>
      <c r="S11" s="438">
        <f>G11*220*6.64*80%/100000</f>
        <v>7786.7534975999997</v>
      </c>
      <c r="T11" s="438">
        <f>I11*750/100000</f>
        <v>164.91147749999999</v>
      </c>
      <c r="U11" s="1018" t="s">
        <v>859</v>
      </c>
      <c r="V11" s="1019"/>
      <c r="W11" s="1019"/>
      <c r="X11" s="1019"/>
      <c r="Y11" s="1019"/>
      <c r="Z11" s="1020"/>
    </row>
    <row r="12" spans="1:26" s="391" customFormat="1" ht="27" customHeight="1">
      <c r="A12" s="435">
        <v>2</v>
      </c>
      <c r="B12" s="445" t="s">
        <v>832</v>
      </c>
      <c r="C12" s="436">
        <v>0</v>
      </c>
      <c r="D12" s="436">
        <v>0</v>
      </c>
      <c r="E12" s="436">
        <v>0</v>
      </c>
      <c r="F12" s="436">
        <v>0</v>
      </c>
      <c r="G12" s="436">
        <f t="shared" ref="G12:G17" si="0">SUM(C12:F12)</f>
        <v>0</v>
      </c>
      <c r="H12" s="437">
        <v>220</v>
      </c>
      <c r="I12" s="438">
        <f t="shared" ref="I12:I17" si="1">G12*H12*0.00015</f>
        <v>0</v>
      </c>
      <c r="J12" s="438">
        <f t="shared" ref="J12:J17" si="2">I12/2</f>
        <v>0</v>
      </c>
      <c r="K12" s="438">
        <v>0</v>
      </c>
      <c r="L12" s="436">
        <v>0</v>
      </c>
      <c r="M12" s="438">
        <f t="shared" ref="M12:M17" si="3">O12+N12</f>
        <v>0</v>
      </c>
      <c r="N12" s="438">
        <f t="shared" ref="N12:N17" si="4">J12*3000/100000</f>
        <v>0</v>
      </c>
      <c r="O12" s="438">
        <f t="shared" ref="O12:O17" si="5">K12*2000/100000</f>
        <v>0</v>
      </c>
      <c r="P12" s="436">
        <v>0</v>
      </c>
      <c r="Q12" s="438">
        <f t="shared" ref="Q12:Q17" si="6">S12*60%</f>
        <v>0</v>
      </c>
      <c r="R12" s="438">
        <f t="shared" ref="R12:R17" si="7">S12*40%</f>
        <v>0</v>
      </c>
      <c r="S12" s="438">
        <f t="shared" ref="S12:S17" si="8">G12*220*6.64*80%/100000</f>
        <v>0</v>
      </c>
      <c r="T12" s="438">
        <f t="shared" ref="T12:T17" si="9">I12*750/100000</f>
        <v>0</v>
      </c>
      <c r="U12" s="1021"/>
      <c r="V12" s="1022"/>
      <c r="W12" s="1022"/>
      <c r="X12" s="1022"/>
      <c r="Y12" s="1022"/>
      <c r="Z12" s="1023"/>
    </row>
    <row r="13" spans="1:26" s="391" customFormat="1" ht="27" customHeight="1">
      <c r="A13" s="435">
        <v>3</v>
      </c>
      <c r="B13" s="445" t="s">
        <v>833</v>
      </c>
      <c r="C13" s="436">
        <v>0</v>
      </c>
      <c r="D13" s="436">
        <v>0</v>
      </c>
      <c r="E13" s="436">
        <v>0</v>
      </c>
      <c r="F13" s="436">
        <v>0</v>
      </c>
      <c r="G13" s="436">
        <f t="shared" si="0"/>
        <v>0</v>
      </c>
      <c r="H13" s="437">
        <v>220</v>
      </c>
      <c r="I13" s="438">
        <f t="shared" si="1"/>
        <v>0</v>
      </c>
      <c r="J13" s="438">
        <f t="shared" si="2"/>
        <v>0</v>
      </c>
      <c r="K13" s="438">
        <v>0</v>
      </c>
      <c r="L13" s="436">
        <v>0</v>
      </c>
      <c r="M13" s="438">
        <f t="shared" si="3"/>
        <v>0</v>
      </c>
      <c r="N13" s="438">
        <f t="shared" si="4"/>
        <v>0</v>
      </c>
      <c r="O13" s="438">
        <f t="shared" si="5"/>
        <v>0</v>
      </c>
      <c r="P13" s="436">
        <v>0</v>
      </c>
      <c r="Q13" s="438">
        <f t="shared" si="6"/>
        <v>0</v>
      </c>
      <c r="R13" s="438">
        <f t="shared" si="7"/>
        <v>0</v>
      </c>
      <c r="S13" s="438">
        <f t="shared" si="8"/>
        <v>0</v>
      </c>
      <c r="T13" s="438">
        <f t="shared" si="9"/>
        <v>0</v>
      </c>
      <c r="U13" s="1021"/>
      <c r="V13" s="1022"/>
      <c r="W13" s="1022"/>
      <c r="X13" s="1022"/>
      <c r="Y13" s="1022"/>
      <c r="Z13" s="1023"/>
    </row>
    <row r="14" spans="1:26" s="391" customFormat="1" ht="27" customHeight="1">
      <c r="A14" s="435">
        <v>4</v>
      </c>
      <c r="B14" s="445" t="s">
        <v>834</v>
      </c>
      <c r="C14" s="436">
        <v>0</v>
      </c>
      <c r="D14" s="436">
        <v>0</v>
      </c>
      <c r="E14" s="436">
        <v>0</v>
      </c>
      <c r="F14" s="436">
        <v>0</v>
      </c>
      <c r="G14" s="436">
        <f t="shared" si="0"/>
        <v>0</v>
      </c>
      <c r="H14" s="437">
        <v>220</v>
      </c>
      <c r="I14" s="438">
        <f t="shared" si="1"/>
        <v>0</v>
      </c>
      <c r="J14" s="438">
        <f t="shared" si="2"/>
        <v>0</v>
      </c>
      <c r="K14" s="438">
        <v>0</v>
      </c>
      <c r="L14" s="436">
        <v>0</v>
      </c>
      <c r="M14" s="438">
        <f t="shared" si="3"/>
        <v>0</v>
      </c>
      <c r="N14" s="438">
        <f t="shared" si="4"/>
        <v>0</v>
      </c>
      <c r="O14" s="438">
        <f t="shared" si="5"/>
        <v>0</v>
      </c>
      <c r="P14" s="436">
        <v>0</v>
      </c>
      <c r="Q14" s="438">
        <f t="shared" si="6"/>
        <v>0</v>
      </c>
      <c r="R14" s="438">
        <f t="shared" si="7"/>
        <v>0</v>
      </c>
      <c r="S14" s="438">
        <f t="shared" si="8"/>
        <v>0</v>
      </c>
      <c r="T14" s="438">
        <f t="shared" si="9"/>
        <v>0</v>
      </c>
      <c r="U14" s="1021"/>
      <c r="V14" s="1022"/>
      <c r="W14" s="1022"/>
      <c r="X14" s="1022"/>
      <c r="Y14" s="1022"/>
      <c r="Z14" s="1023"/>
    </row>
    <row r="15" spans="1:26" s="391" customFormat="1" ht="27" customHeight="1">
      <c r="A15" s="435">
        <v>5</v>
      </c>
      <c r="B15" s="445" t="s">
        <v>835</v>
      </c>
      <c r="C15" s="436">
        <v>7108</v>
      </c>
      <c r="D15" s="436">
        <v>0</v>
      </c>
      <c r="E15" s="436">
        <v>0</v>
      </c>
      <c r="F15" s="436">
        <v>0</v>
      </c>
      <c r="G15" s="436">
        <f t="shared" si="0"/>
        <v>7108</v>
      </c>
      <c r="H15" s="437">
        <v>220</v>
      </c>
      <c r="I15" s="438">
        <f t="shared" si="1"/>
        <v>234.56399999999999</v>
      </c>
      <c r="J15" s="438">
        <f t="shared" si="2"/>
        <v>117.282</v>
      </c>
      <c r="K15" s="438">
        <v>117.282</v>
      </c>
      <c r="L15" s="436">
        <v>0</v>
      </c>
      <c r="M15" s="438">
        <f t="shared" si="3"/>
        <v>5.8641000000000005</v>
      </c>
      <c r="N15" s="438">
        <f t="shared" si="4"/>
        <v>3.5184600000000001</v>
      </c>
      <c r="O15" s="438">
        <f t="shared" si="5"/>
        <v>2.3456399999999999</v>
      </c>
      <c r="P15" s="436">
        <v>0</v>
      </c>
      <c r="Q15" s="438">
        <f t="shared" si="6"/>
        <v>49.840158720000005</v>
      </c>
      <c r="R15" s="438">
        <f t="shared" si="7"/>
        <v>33.226772480000008</v>
      </c>
      <c r="S15" s="438">
        <f t="shared" si="8"/>
        <v>83.066931200000013</v>
      </c>
      <c r="T15" s="438">
        <f t="shared" si="9"/>
        <v>1.7592300000000001</v>
      </c>
      <c r="U15" s="1021"/>
      <c r="V15" s="1022"/>
      <c r="W15" s="1022"/>
      <c r="X15" s="1022"/>
      <c r="Y15" s="1022"/>
      <c r="Z15" s="1023"/>
    </row>
    <row r="16" spans="1:26" s="391" customFormat="1" ht="27" customHeight="1">
      <c r="A16" s="435">
        <v>6</v>
      </c>
      <c r="B16" s="445" t="s">
        <v>836</v>
      </c>
      <c r="C16" s="436">
        <v>0</v>
      </c>
      <c r="D16" s="436">
        <v>900</v>
      </c>
      <c r="E16" s="436">
        <v>0</v>
      </c>
      <c r="F16" s="436">
        <v>0</v>
      </c>
      <c r="G16" s="436">
        <f t="shared" si="0"/>
        <v>900</v>
      </c>
      <c r="H16" s="437">
        <v>220</v>
      </c>
      <c r="I16" s="438">
        <f t="shared" si="1"/>
        <v>29.699999999999996</v>
      </c>
      <c r="J16" s="438">
        <f t="shared" si="2"/>
        <v>14.849999999999998</v>
      </c>
      <c r="K16" s="438">
        <v>14.849999999999998</v>
      </c>
      <c r="L16" s="436">
        <v>0</v>
      </c>
      <c r="M16" s="438">
        <f t="shared" si="3"/>
        <v>0.74249999999999994</v>
      </c>
      <c r="N16" s="438">
        <f t="shared" si="4"/>
        <v>0.44549999999999995</v>
      </c>
      <c r="O16" s="438">
        <f t="shared" si="5"/>
        <v>0.29699999999999999</v>
      </c>
      <c r="P16" s="436">
        <v>0</v>
      </c>
      <c r="Q16" s="438">
        <f t="shared" si="6"/>
        <v>6.3106560000000007</v>
      </c>
      <c r="R16" s="438">
        <f t="shared" si="7"/>
        <v>4.2071040000000002</v>
      </c>
      <c r="S16" s="438">
        <f t="shared" si="8"/>
        <v>10.517760000000001</v>
      </c>
      <c r="T16" s="438">
        <f t="shared" si="9"/>
        <v>0.22274999999999998</v>
      </c>
      <c r="U16" s="1021"/>
      <c r="V16" s="1022"/>
      <c r="W16" s="1022"/>
      <c r="X16" s="1022"/>
      <c r="Y16" s="1022"/>
      <c r="Z16" s="1023"/>
    </row>
    <row r="17" spans="1:26" s="391" customFormat="1" ht="27" customHeight="1">
      <c r="A17" s="435"/>
      <c r="B17" s="445" t="s">
        <v>19</v>
      </c>
      <c r="C17" s="440">
        <f>SUM(C11:C16)</f>
        <v>627759</v>
      </c>
      <c r="D17" s="440">
        <f>SUM(D11:D16)</f>
        <v>45728</v>
      </c>
      <c r="E17" s="440">
        <f>SUM(E11:E16)</f>
        <v>830</v>
      </c>
      <c r="F17" s="440">
        <f>SUM(F11:F16)</f>
        <v>0</v>
      </c>
      <c r="G17" s="440">
        <f t="shared" si="0"/>
        <v>674317</v>
      </c>
      <c r="H17" s="441">
        <v>220</v>
      </c>
      <c r="I17" s="442">
        <f t="shared" si="1"/>
        <v>22252.460999999999</v>
      </c>
      <c r="J17" s="442">
        <f t="shared" si="2"/>
        <v>11126.2305</v>
      </c>
      <c r="K17" s="442">
        <v>11126.2305</v>
      </c>
      <c r="L17" s="440">
        <v>0</v>
      </c>
      <c r="M17" s="442">
        <f t="shared" si="3"/>
        <v>556.31152500000007</v>
      </c>
      <c r="N17" s="442">
        <f t="shared" si="4"/>
        <v>333.78691500000002</v>
      </c>
      <c r="O17" s="442">
        <f t="shared" si="5"/>
        <v>222.52461</v>
      </c>
      <c r="P17" s="440">
        <v>0</v>
      </c>
      <c r="Q17" s="442">
        <f t="shared" si="6"/>
        <v>4728.2029132799998</v>
      </c>
      <c r="R17" s="442">
        <f t="shared" si="7"/>
        <v>3152.1352755200005</v>
      </c>
      <c r="S17" s="442">
        <f t="shared" si="8"/>
        <v>7880.3381888000004</v>
      </c>
      <c r="T17" s="442">
        <f t="shared" si="9"/>
        <v>166.89345750000001</v>
      </c>
      <c r="U17" s="1024"/>
      <c r="V17" s="1025"/>
      <c r="W17" s="1025"/>
      <c r="X17" s="1025"/>
      <c r="Y17" s="1025"/>
      <c r="Z17" s="1026"/>
    </row>
    <row r="18" spans="1:26" ht="27" customHeight="1">
      <c r="A18" s="446" t="s">
        <v>7</v>
      </c>
      <c r="B18" s="436"/>
      <c r="C18" s="436"/>
      <c r="D18" s="436"/>
      <c r="E18" s="436"/>
      <c r="F18" s="436"/>
      <c r="G18" s="436"/>
      <c r="H18" s="437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</row>
    <row r="19" spans="1:26">
      <c r="A19" s="289"/>
      <c r="B19" s="289"/>
      <c r="C19" s="289"/>
      <c r="D19" s="289"/>
      <c r="E19" s="289"/>
      <c r="F19" s="289"/>
      <c r="G19" s="289"/>
      <c r="H19" s="289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>
      <c r="A20" s="290" t="s">
        <v>8</v>
      </c>
      <c r="B20" s="291"/>
      <c r="C20" s="291"/>
      <c r="D20" s="289"/>
      <c r="E20" s="289"/>
      <c r="F20" s="289"/>
      <c r="G20" s="289"/>
      <c r="H20" s="289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>
      <c r="A21" s="292" t="s">
        <v>9</v>
      </c>
      <c r="B21" s="292"/>
      <c r="C21" s="29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>
      <c r="A22" s="292" t="s">
        <v>10</v>
      </c>
      <c r="B22" s="292"/>
      <c r="C22" s="29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>
      <c r="A23" s="292"/>
      <c r="B23" s="292"/>
      <c r="C23" s="29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>
      <c r="A24" s="292"/>
      <c r="B24" s="292"/>
      <c r="C24" s="29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>
      <c r="A25" s="292" t="s">
        <v>12</v>
      </c>
      <c r="H25" s="292"/>
      <c r="I25" s="28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</row>
    <row r="26" spans="1:26" ht="12.75" customHeight="1">
      <c r="I26" s="292"/>
      <c r="J26" s="1001" t="s">
        <v>14</v>
      </c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</row>
    <row r="27" spans="1:26" ht="12.75" customHeight="1">
      <c r="I27" s="1001" t="s">
        <v>88</v>
      </c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</row>
    <row r="28" spans="1:26">
      <c r="A28" s="292"/>
      <c r="B28" s="292"/>
      <c r="I28" s="28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</row>
    <row r="30" spans="1:26">
      <c r="A30" s="993"/>
      <c r="B30" s="993"/>
      <c r="C30" s="993"/>
      <c r="D30" s="993"/>
      <c r="E30" s="993"/>
      <c r="F30" s="993"/>
      <c r="G30" s="993"/>
      <c r="H30" s="993"/>
      <c r="I30" s="993"/>
      <c r="J30" s="993"/>
      <c r="K30" s="993"/>
      <c r="L30" s="993"/>
      <c r="M30" s="993"/>
      <c r="N30" s="993"/>
      <c r="O30" s="993"/>
      <c r="P30" s="993"/>
      <c r="Q30" s="993"/>
      <c r="R30" s="993"/>
      <c r="S30" s="993"/>
      <c r="T30" s="993"/>
      <c r="U30" s="993"/>
      <c r="V30" s="993"/>
      <c r="W30" s="993"/>
      <c r="X30" s="993"/>
      <c r="Y30" s="993"/>
      <c r="Z30" s="993"/>
    </row>
  </sheetData>
  <mergeCells count="21">
    <mergeCell ref="J26:Z26"/>
    <mergeCell ref="I27:Z27"/>
    <mergeCell ref="A30:Z30"/>
    <mergeCell ref="Y1:Z1"/>
    <mergeCell ref="A8:A9"/>
    <mergeCell ref="B8:B9"/>
    <mergeCell ref="C8:G8"/>
    <mergeCell ref="H8:H9"/>
    <mergeCell ref="I8:L8"/>
    <mergeCell ref="U8:Z8"/>
    <mergeCell ref="G1:I1"/>
    <mergeCell ref="A2:Z2"/>
    <mergeCell ref="A3:Z3"/>
    <mergeCell ref="A4:Z5"/>
    <mergeCell ref="A6:Z6"/>
    <mergeCell ref="A7:B7"/>
    <mergeCell ref="M8:P8"/>
    <mergeCell ref="Q8:S8"/>
    <mergeCell ref="T8:T9"/>
    <mergeCell ref="U11:Z17"/>
    <mergeCell ref="L7:Z7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1"/>
  <sheetViews>
    <sheetView zoomScaleSheetLayoutView="100" workbookViewId="0">
      <selection activeCell="A7" sqref="A7:B7"/>
    </sheetView>
  </sheetViews>
  <sheetFormatPr defaultColWidth="9.140625" defaultRowHeight="12.75"/>
  <cols>
    <col min="1" max="1" width="5.5703125" style="282" customWidth="1"/>
    <col min="2" max="2" width="15" style="282" customWidth="1"/>
    <col min="3" max="3" width="10.28515625" style="282" customWidth="1"/>
    <col min="4" max="4" width="12.85546875" style="282" customWidth="1"/>
    <col min="5" max="5" width="8.7109375" style="269" customWidth="1"/>
    <col min="6" max="7" width="8" style="269" customWidth="1"/>
    <col min="8" max="10" width="8.140625" style="269" customWidth="1"/>
    <col min="11" max="11" width="8.42578125" style="269" customWidth="1"/>
    <col min="12" max="12" width="8.140625" style="269" customWidth="1"/>
    <col min="13" max="13" width="8.85546875" style="269" customWidth="1"/>
    <col min="14" max="14" width="8.140625" style="269" customWidth="1"/>
    <col min="15" max="16384" width="9.140625" style="269"/>
  </cols>
  <sheetData>
    <row r="1" spans="1:14" ht="12.75" customHeight="1">
      <c r="D1" s="1016"/>
      <c r="E1" s="1016"/>
      <c r="F1" s="282"/>
      <c r="G1" s="282"/>
      <c r="H1" s="282"/>
      <c r="I1" s="282"/>
      <c r="J1" s="282"/>
      <c r="K1" s="282"/>
      <c r="L1" s="282"/>
      <c r="M1" s="1027" t="s">
        <v>554</v>
      </c>
      <c r="N1" s="1027"/>
    </row>
    <row r="2" spans="1:14" ht="15.75">
      <c r="A2" s="1014" t="s">
        <v>0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</row>
    <row r="3" spans="1:14" ht="18">
      <c r="A3" s="1015" t="s">
        <v>668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</row>
    <row r="4" spans="1:14" ht="12.75" customHeight="1">
      <c r="A4" s="1013" t="s">
        <v>760</v>
      </c>
      <c r="B4" s="1013"/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</row>
    <row r="5" spans="1:14" s="270" customFormat="1" ht="7.5" customHeight="1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>
      <c r="A6" s="1017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</row>
    <row r="7" spans="1:14">
      <c r="A7" s="998" t="s">
        <v>893</v>
      </c>
      <c r="B7" s="998"/>
      <c r="D7" s="319"/>
      <c r="E7" s="282"/>
      <c r="F7" s="282"/>
      <c r="G7" s="282"/>
      <c r="H7" s="994"/>
      <c r="I7" s="994"/>
      <c r="J7" s="994"/>
      <c r="K7" s="994"/>
      <c r="L7" s="994"/>
      <c r="M7" s="994"/>
      <c r="N7" s="994"/>
    </row>
    <row r="8" spans="1:14" ht="30.75" customHeight="1">
      <c r="A8" s="918" t="s">
        <v>2</v>
      </c>
      <c r="B8" s="918" t="s">
        <v>3</v>
      </c>
      <c r="C8" s="1002" t="s">
        <v>504</v>
      </c>
      <c r="D8" s="999" t="s">
        <v>86</v>
      </c>
      <c r="E8" s="995" t="s">
        <v>87</v>
      </c>
      <c r="F8" s="996"/>
      <c r="G8" s="996"/>
      <c r="H8" s="997"/>
      <c r="I8" s="995" t="s">
        <v>751</v>
      </c>
      <c r="J8" s="996"/>
      <c r="K8" s="996"/>
      <c r="L8" s="996"/>
      <c r="M8" s="996"/>
      <c r="N8" s="996"/>
    </row>
    <row r="9" spans="1:14" ht="44.45" customHeight="1">
      <c r="A9" s="918"/>
      <c r="B9" s="918"/>
      <c r="C9" s="1003"/>
      <c r="D9" s="1000"/>
      <c r="E9" s="320" t="s">
        <v>186</v>
      </c>
      <c r="F9" s="320" t="s">
        <v>119</v>
      </c>
      <c r="G9" s="320" t="s">
        <v>120</v>
      </c>
      <c r="H9" s="320" t="s">
        <v>457</v>
      </c>
      <c r="I9" s="320" t="s">
        <v>19</v>
      </c>
      <c r="J9" s="320" t="s">
        <v>752</v>
      </c>
      <c r="K9" s="320" t="s">
        <v>753</v>
      </c>
      <c r="L9" s="320" t="s">
        <v>754</v>
      </c>
      <c r="M9" s="320" t="s">
        <v>755</v>
      </c>
      <c r="N9" s="320" t="s">
        <v>756</v>
      </c>
    </row>
    <row r="10" spans="1:14" s="271" customFormat="1">
      <c r="A10" s="320">
        <v>1</v>
      </c>
      <c r="B10" s="320">
        <v>2</v>
      </c>
      <c r="C10" s="320">
        <v>3</v>
      </c>
      <c r="D10" s="320">
        <v>8</v>
      </c>
      <c r="E10" s="320">
        <v>9</v>
      </c>
      <c r="F10" s="320">
        <v>10</v>
      </c>
      <c r="G10" s="320">
        <v>11</v>
      </c>
      <c r="H10" s="320">
        <v>12</v>
      </c>
      <c r="I10" s="320">
        <v>13</v>
      </c>
      <c r="J10" s="320">
        <v>14</v>
      </c>
      <c r="K10" s="320">
        <v>15</v>
      </c>
      <c r="L10" s="320">
        <v>16</v>
      </c>
      <c r="M10" s="320">
        <v>17</v>
      </c>
      <c r="N10" s="320">
        <v>18</v>
      </c>
    </row>
    <row r="11" spans="1:14" ht="16.5" customHeight="1">
      <c r="A11" s="286">
        <v>1</v>
      </c>
      <c r="B11" s="31" t="s">
        <v>831</v>
      </c>
      <c r="C11" s="1028" t="s">
        <v>838</v>
      </c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30"/>
    </row>
    <row r="12" spans="1:14" ht="16.5" customHeight="1">
      <c r="A12" s="286">
        <v>2</v>
      </c>
      <c r="B12" s="31" t="s">
        <v>832</v>
      </c>
      <c r="C12" s="1031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16.5" customHeight="1">
      <c r="A13" s="286">
        <v>3</v>
      </c>
      <c r="B13" s="31" t="s">
        <v>833</v>
      </c>
      <c r="C13" s="1031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3"/>
    </row>
    <row r="14" spans="1:14" ht="16.5" customHeight="1">
      <c r="A14" s="286">
        <v>4</v>
      </c>
      <c r="B14" s="31" t="s">
        <v>834</v>
      </c>
      <c r="C14" s="1031"/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3"/>
    </row>
    <row r="15" spans="1:14" ht="16.5" customHeight="1">
      <c r="A15" s="286">
        <v>5</v>
      </c>
      <c r="B15" s="31" t="s">
        <v>835</v>
      </c>
      <c r="C15" s="1031"/>
      <c r="D15" s="1032"/>
      <c r="E15" s="1032"/>
      <c r="F15" s="1032"/>
      <c r="G15" s="1032"/>
      <c r="H15" s="1032"/>
      <c r="I15" s="1032"/>
      <c r="J15" s="1032"/>
      <c r="K15" s="1032"/>
      <c r="L15" s="1032"/>
      <c r="M15" s="1032"/>
      <c r="N15" s="1033"/>
    </row>
    <row r="16" spans="1:14" ht="16.5" customHeight="1">
      <c r="A16" s="286">
        <v>6</v>
      </c>
      <c r="B16" s="31" t="s">
        <v>836</v>
      </c>
      <c r="C16" s="1031"/>
      <c r="D16" s="1032"/>
      <c r="E16" s="1032"/>
      <c r="F16" s="1032"/>
      <c r="G16" s="1032"/>
      <c r="H16" s="1032"/>
      <c r="I16" s="1032"/>
      <c r="J16" s="1032"/>
      <c r="K16" s="1032"/>
      <c r="L16" s="1032"/>
      <c r="M16" s="1032"/>
      <c r="N16" s="1033"/>
    </row>
    <row r="17" spans="1:14" ht="16.5" customHeight="1">
      <c r="A17" s="286">
        <v>7</v>
      </c>
      <c r="B17" s="31" t="s">
        <v>19</v>
      </c>
      <c r="C17" s="1031"/>
      <c r="D17" s="1032"/>
      <c r="E17" s="1032"/>
      <c r="F17" s="1032"/>
      <c r="G17" s="1032"/>
      <c r="H17" s="1032"/>
      <c r="I17" s="1032"/>
      <c r="J17" s="1032"/>
      <c r="K17" s="1032"/>
      <c r="L17" s="1032"/>
      <c r="M17" s="1032"/>
      <c r="N17" s="1033"/>
    </row>
    <row r="18" spans="1:14" ht="16.5" customHeight="1">
      <c r="A18" s="288" t="s">
        <v>7</v>
      </c>
      <c r="B18" s="287"/>
      <c r="C18" s="1034"/>
      <c r="D18" s="1035"/>
      <c r="E18" s="1035"/>
      <c r="F18" s="1035"/>
      <c r="G18" s="1035"/>
      <c r="H18" s="1035"/>
      <c r="I18" s="1035"/>
      <c r="J18" s="1035"/>
      <c r="K18" s="1035"/>
      <c r="L18" s="1035"/>
      <c r="M18" s="1035"/>
      <c r="N18" s="1036"/>
    </row>
    <row r="19" spans="1:14">
      <c r="A19" s="288" t="s">
        <v>7</v>
      </c>
      <c r="B19" s="287"/>
      <c r="C19" s="287"/>
      <c r="D19" s="322"/>
      <c r="E19" s="287"/>
      <c r="F19" s="287"/>
      <c r="G19" s="287"/>
      <c r="H19" s="287"/>
      <c r="I19" s="287"/>
      <c r="J19" s="287"/>
      <c r="K19" s="287"/>
      <c r="L19" s="287"/>
      <c r="M19" s="287"/>
      <c r="N19" s="287"/>
    </row>
    <row r="20" spans="1:14">
      <c r="A20" s="289"/>
      <c r="B20" s="289"/>
      <c r="C20" s="289"/>
      <c r="D20" s="289"/>
      <c r="E20" s="282"/>
      <c r="F20" s="282"/>
      <c r="G20" s="282"/>
      <c r="H20" s="282"/>
      <c r="I20" s="282"/>
      <c r="J20" s="282"/>
      <c r="K20" s="282"/>
      <c r="L20" s="282"/>
      <c r="M20" s="282"/>
      <c r="N20" s="282"/>
    </row>
    <row r="21" spans="1:14">
      <c r="A21" s="290" t="s">
        <v>8</v>
      </c>
      <c r="B21" s="291"/>
      <c r="C21" s="291"/>
      <c r="D21" s="289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1:14">
      <c r="A22" s="292" t="s">
        <v>9</v>
      </c>
      <c r="B22" s="292"/>
      <c r="C22" s="292"/>
      <c r="E22" s="282"/>
      <c r="F22" s="282"/>
      <c r="G22" s="282"/>
      <c r="H22" s="282"/>
      <c r="I22" s="282"/>
      <c r="J22" s="282"/>
      <c r="K22" s="282"/>
      <c r="L22" s="282"/>
      <c r="M22" s="282"/>
      <c r="N22" s="282"/>
    </row>
    <row r="23" spans="1:14">
      <c r="A23" s="292" t="s">
        <v>10</v>
      </c>
      <c r="B23" s="292"/>
      <c r="C23" s="292"/>
      <c r="E23" s="282"/>
      <c r="F23" s="282"/>
      <c r="G23" s="282"/>
      <c r="H23" s="282"/>
      <c r="I23" s="282"/>
      <c r="J23" s="282"/>
      <c r="K23" s="282"/>
      <c r="L23" s="282"/>
      <c r="M23" s="282"/>
      <c r="N23" s="282"/>
    </row>
    <row r="24" spans="1:14">
      <c r="A24" s="292"/>
      <c r="B24" s="292"/>
      <c r="C24" s="292"/>
      <c r="E24" s="282"/>
      <c r="F24" s="282"/>
      <c r="G24" s="282"/>
      <c r="H24" s="282"/>
      <c r="I24" s="282"/>
      <c r="J24" s="282"/>
      <c r="K24" s="282"/>
      <c r="L24" s="282"/>
      <c r="M24" s="282"/>
      <c r="N24" s="282"/>
    </row>
    <row r="25" spans="1:14">
      <c r="A25" s="292"/>
      <c r="B25" s="292"/>
      <c r="C25" s="292"/>
      <c r="E25" s="282"/>
      <c r="F25" s="282"/>
      <c r="G25" s="282"/>
      <c r="H25" s="282"/>
      <c r="I25" s="282"/>
      <c r="J25" s="282"/>
      <c r="K25" s="282"/>
      <c r="L25" s="282"/>
      <c r="M25" s="282"/>
      <c r="N25" s="282"/>
    </row>
    <row r="26" spans="1:14">
      <c r="A26" s="292" t="s">
        <v>12</v>
      </c>
      <c r="D26" s="292"/>
      <c r="E26" s="282"/>
      <c r="F26" s="292"/>
      <c r="G26" s="292"/>
      <c r="H26" s="292"/>
      <c r="I26" s="292"/>
      <c r="J26" s="292"/>
      <c r="K26" s="292"/>
      <c r="L26" s="292"/>
      <c r="M26" s="292"/>
      <c r="N26" s="292"/>
    </row>
    <row r="27" spans="1:14" ht="12.75" customHeight="1">
      <c r="E27" s="292"/>
      <c r="F27" s="1001" t="s">
        <v>14</v>
      </c>
      <c r="G27" s="1001"/>
      <c r="H27" s="1001"/>
      <c r="I27" s="1001"/>
      <c r="J27" s="1001"/>
      <c r="K27" s="1001"/>
      <c r="L27" s="1001"/>
      <c r="M27" s="1001"/>
      <c r="N27" s="1001"/>
    </row>
    <row r="28" spans="1:14" ht="12.75" customHeight="1">
      <c r="E28" s="1001" t="s">
        <v>88</v>
      </c>
      <c r="F28" s="1001"/>
      <c r="G28" s="1001"/>
      <c r="H28" s="1001"/>
      <c r="I28" s="1001"/>
      <c r="J28" s="1001"/>
      <c r="K28" s="1001"/>
      <c r="L28" s="1001"/>
      <c r="M28" s="1001"/>
      <c r="N28" s="1001"/>
    </row>
    <row r="29" spans="1:14">
      <c r="A29" s="292"/>
      <c r="B29" s="292"/>
      <c r="E29" s="282"/>
      <c r="F29" s="292"/>
      <c r="G29" s="292"/>
      <c r="H29" s="292"/>
      <c r="I29" s="292"/>
      <c r="J29" s="292"/>
      <c r="K29" s="292"/>
      <c r="L29" s="292"/>
      <c r="M29" s="292"/>
      <c r="N29" s="292"/>
    </row>
    <row r="31" spans="1:14">
      <c r="A31" s="993"/>
      <c r="B31" s="993"/>
      <c r="C31" s="993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</row>
  </sheetData>
  <mergeCells count="18">
    <mergeCell ref="A6:N6"/>
    <mergeCell ref="D1:E1"/>
    <mergeCell ref="M1:N1"/>
    <mergeCell ref="A2:N2"/>
    <mergeCell ref="A3:N3"/>
    <mergeCell ref="A4:N5"/>
    <mergeCell ref="F27:N27"/>
    <mergeCell ref="E28:N28"/>
    <mergeCell ref="A31:N31"/>
    <mergeCell ref="C8:C9"/>
    <mergeCell ref="A7:B7"/>
    <mergeCell ref="H7:N7"/>
    <mergeCell ref="A8:A9"/>
    <mergeCell ref="B8:B9"/>
    <mergeCell ref="D8:D9"/>
    <mergeCell ref="E8:H8"/>
    <mergeCell ref="I8:N8"/>
    <mergeCell ref="C11:N1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2"/>
  <sheetViews>
    <sheetView view="pageBreakPreview" zoomScaleNormal="70" zoomScaleSheetLayoutView="100" workbookViewId="0">
      <selection activeCell="C11" sqref="C11:N18"/>
    </sheetView>
  </sheetViews>
  <sheetFormatPr defaultColWidth="9.140625" defaultRowHeight="12.75"/>
  <cols>
    <col min="1" max="1" width="5.5703125" style="282" customWidth="1"/>
    <col min="2" max="2" width="12.28515625" style="282" customWidth="1"/>
    <col min="3" max="3" width="10.28515625" style="282" customWidth="1"/>
    <col min="4" max="4" width="12.85546875" style="282" customWidth="1"/>
    <col min="5" max="5" width="8.7109375" style="269" customWidth="1"/>
    <col min="6" max="7" width="8" style="269" customWidth="1"/>
    <col min="8" max="10" width="8.140625" style="269" customWidth="1"/>
    <col min="11" max="11" width="8.42578125" style="269" customWidth="1"/>
    <col min="12" max="12" width="8.140625" style="269" customWidth="1"/>
    <col min="13" max="13" width="11.28515625" style="269" customWidth="1"/>
    <col min="14" max="14" width="11.85546875" style="269" customWidth="1"/>
    <col min="15" max="16384" width="9.140625" style="269"/>
  </cols>
  <sheetData>
    <row r="1" spans="1:14" ht="12.75" customHeight="1">
      <c r="D1" s="1016"/>
      <c r="E1" s="1016"/>
      <c r="F1" s="282"/>
      <c r="G1" s="282"/>
      <c r="H1" s="282"/>
      <c r="I1" s="282"/>
      <c r="J1" s="282"/>
      <c r="K1" s="282"/>
      <c r="L1" s="282"/>
      <c r="M1" s="1027" t="s">
        <v>761</v>
      </c>
      <c r="N1" s="1027"/>
    </row>
    <row r="2" spans="1:14" ht="15.75">
      <c r="A2" s="1014" t="s">
        <v>0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</row>
    <row r="3" spans="1:14" ht="18">
      <c r="A3" s="1015" t="s">
        <v>668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</row>
    <row r="4" spans="1:14" ht="9.75" customHeight="1">
      <c r="A4" s="1046" t="s">
        <v>758</v>
      </c>
      <c r="B4" s="1046"/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</row>
    <row r="5" spans="1:14" s="270" customFormat="1" ht="18.75" customHeight="1">
      <c r="A5" s="1046"/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</row>
    <row r="6" spans="1:14">
      <c r="A6" s="1017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</row>
    <row r="7" spans="1:14">
      <c r="A7" s="998" t="s">
        <v>893</v>
      </c>
      <c r="B7" s="998"/>
      <c r="D7" s="319"/>
      <c r="E7" s="282"/>
      <c r="F7" s="282"/>
      <c r="G7" s="282"/>
      <c r="H7" s="994"/>
      <c r="I7" s="994"/>
      <c r="J7" s="994"/>
      <c r="K7" s="994"/>
      <c r="L7" s="994"/>
      <c r="M7" s="994"/>
      <c r="N7" s="994"/>
    </row>
    <row r="8" spans="1:14" ht="24.75" customHeight="1">
      <c r="A8" s="918" t="s">
        <v>2</v>
      </c>
      <c r="B8" s="918" t="s">
        <v>3</v>
      </c>
      <c r="C8" s="1002" t="s">
        <v>504</v>
      </c>
      <c r="D8" s="999" t="s">
        <v>86</v>
      </c>
      <c r="E8" s="995" t="s">
        <v>87</v>
      </c>
      <c r="F8" s="996"/>
      <c r="G8" s="996"/>
      <c r="H8" s="997"/>
      <c r="I8" s="995" t="s">
        <v>751</v>
      </c>
      <c r="J8" s="996"/>
      <c r="K8" s="996"/>
      <c r="L8" s="996"/>
      <c r="M8" s="996"/>
      <c r="N8" s="996"/>
    </row>
    <row r="9" spans="1:14" ht="44.45" customHeight="1">
      <c r="A9" s="918"/>
      <c r="B9" s="918"/>
      <c r="C9" s="1003"/>
      <c r="D9" s="1000"/>
      <c r="E9" s="320" t="s">
        <v>186</v>
      </c>
      <c r="F9" s="320" t="s">
        <v>119</v>
      </c>
      <c r="G9" s="320" t="s">
        <v>120</v>
      </c>
      <c r="H9" s="320" t="s">
        <v>457</v>
      </c>
      <c r="I9" s="320" t="s">
        <v>19</v>
      </c>
      <c r="J9" s="320" t="s">
        <v>752</v>
      </c>
      <c r="K9" s="320" t="s">
        <v>753</v>
      </c>
      <c r="L9" s="320" t="s">
        <v>754</v>
      </c>
      <c r="M9" s="320" t="s">
        <v>755</v>
      </c>
      <c r="N9" s="320" t="s">
        <v>756</v>
      </c>
    </row>
    <row r="10" spans="1:14" s="271" customFormat="1">
      <c r="A10" s="320">
        <v>1</v>
      </c>
      <c r="B10" s="320">
        <v>2</v>
      </c>
      <c r="C10" s="320">
        <v>3</v>
      </c>
      <c r="D10" s="320">
        <v>8</v>
      </c>
      <c r="E10" s="320">
        <v>9</v>
      </c>
      <c r="F10" s="320">
        <v>10</v>
      </c>
      <c r="G10" s="320">
        <v>11</v>
      </c>
      <c r="H10" s="320">
        <v>12</v>
      </c>
      <c r="I10" s="320">
        <v>13</v>
      </c>
      <c r="J10" s="320">
        <v>14</v>
      </c>
      <c r="K10" s="320">
        <v>15</v>
      </c>
      <c r="L10" s="320">
        <v>16</v>
      </c>
      <c r="M10" s="320">
        <v>17</v>
      </c>
      <c r="N10" s="320">
        <v>18</v>
      </c>
    </row>
    <row r="11" spans="1:14">
      <c r="A11" s="286">
        <v>1</v>
      </c>
      <c r="B11" s="31" t="s">
        <v>831</v>
      </c>
      <c r="C11" s="1037" t="s">
        <v>838</v>
      </c>
      <c r="D11" s="1038"/>
      <c r="E11" s="1038"/>
      <c r="F11" s="1038"/>
      <c r="G11" s="1038"/>
      <c r="H11" s="1038"/>
      <c r="I11" s="1038"/>
      <c r="J11" s="1038"/>
      <c r="K11" s="1038"/>
      <c r="L11" s="1038"/>
      <c r="M11" s="1038"/>
      <c r="N11" s="1039"/>
    </row>
    <row r="12" spans="1:14">
      <c r="A12" s="286">
        <v>2</v>
      </c>
      <c r="B12" s="31" t="s">
        <v>832</v>
      </c>
      <c r="C12" s="1040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2"/>
    </row>
    <row r="13" spans="1:14">
      <c r="A13" s="286">
        <v>3</v>
      </c>
      <c r="B13" s="31" t="s">
        <v>833</v>
      </c>
      <c r="C13" s="1040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2"/>
    </row>
    <row r="14" spans="1:14">
      <c r="A14" s="286">
        <v>4</v>
      </c>
      <c r="B14" s="31" t="s">
        <v>834</v>
      </c>
      <c r="C14" s="1040"/>
      <c r="D14" s="1041"/>
      <c r="E14" s="1041"/>
      <c r="F14" s="1041"/>
      <c r="G14" s="1041"/>
      <c r="H14" s="1041"/>
      <c r="I14" s="1041"/>
      <c r="J14" s="1041"/>
      <c r="K14" s="1041"/>
      <c r="L14" s="1041"/>
      <c r="M14" s="1041"/>
      <c r="N14" s="1042"/>
    </row>
    <row r="15" spans="1:14">
      <c r="A15" s="286">
        <v>5</v>
      </c>
      <c r="B15" s="31" t="s">
        <v>835</v>
      </c>
      <c r="C15" s="1040"/>
      <c r="D15" s="1041"/>
      <c r="E15" s="1041"/>
      <c r="F15" s="1041"/>
      <c r="G15" s="1041"/>
      <c r="H15" s="1041"/>
      <c r="I15" s="1041"/>
      <c r="J15" s="1041"/>
      <c r="K15" s="1041"/>
      <c r="L15" s="1041"/>
      <c r="M15" s="1041"/>
      <c r="N15" s="1042"/>
    </row>
    <row r="16" spans="1:14">
      <c r="A16" s="286">
        <v>6</v>
      </c>
      <c r="B16" s="31" t="s">
        <v>836</v>
      </c>
      <c r="C16" s="1040"/>
      <c r="D16" s="1041"/>
      <c r="E16" s="1041"/>
      <c r="F16" s="1041"/>
      <c r="G16" s="1041"/>
      <c r="H16" s="1041"/>
      <c r="I16" s="1041"/>
      <c r="J16" s="1041"/>
      <c r="K16" s="1041"/>
      <c r="L16" s="1041"/>
      <c r="M16" s="1041"/>
      <c r="N16" s="1042"/>
    </row>
    <row r="17" spans="1:14">
      <c r="A17" s="286">
        <v>7</v>
      </c>
      <c r="B17" s="31" t="s">
        <v>19</v>
      </c>
      <c r="C17" s="1040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2"/>
    </row>
    <row r="18" spans="1:14">
      <c r="A18" s="288" t="s">
        <v>7</v>
      </c>
      <c r="B18" s="287"/>
      <c r="C18" s="1043"/>
      <c r="D18" s="1044"/>
      <c r="E18" s="1044"/>
      <c r="F18" s="1044"/>
      <c r="G18" s="1044"/>
      <c r="H18" s="1044"/>
      <c r="I18" s="1044"/>
      <c r="J18" s="1044"/>
      <c r="K18" s="1044"/>
      <c r="L18" s="1044"/>
      <c r="M18" s="1044"/>
      <c r="N18" s="1045"/>
    </row>
    <row r="19" spans="1:14">
      <c r="A19" s="288" t="s">
        <v>7</v>
      </c>
      <c r="B19" s="287"/>
      <c r="C19" s="287"/>
      <c r="D19" s="322"/>
      <c r="E19" s="287"/>
      <c r="F19" s="287"/>
      <c r="G19" s="287"/>
      <c r="H19" s="287"/>
      <c r="I19" s="287"/>
      <c r="J19" s="287"/>
      <c r="K19" s="287"/>
      <c r="L19" s="287"/>
      <c r="M19" s="287"/>
      <c r="N19" s="287"/>
    </row>
    <row r="20" spans="1:14">
      <c r="A20" s="288" t="s">
        <v>7</v>
      </c>
      <c r="B20" s="287"/>
      <c r="C20" s="287"/>
      <c r="D20" s="322"/>
      <c r="E20" s="287"/>
      <c r="F20" s="287"/>
      <c r="G20" s="287"/>
      <c r="H20" s="287"/>
      <c r="I20" s="287"/>
      <c r="J20" s="287"/>
      <c r="K20" s="287"/>
      <c r="L20" s="287"/>
      <c r="M20" s="287"/>
      <c r="N20" s="287"/>
    </row>
    <row r="21" spans="1:14">
      <c r="A21" s="289"/>
      <c r="B21" s="289"/>
      <c r="C21" s="289"/>
      <c r="D21" s="289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1:14">
      <c r="A22" s="290" t="s">
        <v>8</v>
      </c>
      <c r="B22" s="291"/>
      <c r="C22" s="291"/>
      <c r="D22" s="289"/>
      <c r="E22" s="282"/>
      <c r="F22" s="282"/>
      <c r="G22" s="282"/>
      <c r="H22" s="282"/>
      <c r="I22" s="282"/>
      <c r="J22" s="282"/>
      <c r="K22" s="282"/>
      <c r="L22" s="282"/>
      <c r="M22" s="282"/>
      <c r="N22" s="282"/>
    </row>
    <row r="23" spans="1:14">
      <c r="A23" s="292" t="s">
        <v>9</v>
      </c>
      <c r="B23" s="292"/>
      <c r="C23" s="292"/>
      <c r="E23" s="282"/>
      <c r="F23" s="282"/>
      <c r="G23" s="282"/>
      <c r="H23" s="282"/>
      <c r="I23" s="282"/>
      <c r="J23" s="282"/>
      <c r="K23" s="282"/>
      <c r="L23" s="282"/>
      <c r="M23" s="282"/>
      <c r="N23" s="282"/>
    </row>
    <row r="24" spans="1:14">
      <c r="A24" s="292" t="s">
        <v>10</v>
      </c>
      <c r="B24" s="292"/>
      <c r="C24" s="292"/>
      <c r="E24" s="282"/>
      <c r="F24" s="282"/>
      <c r="G24" s="282"/>
      <c r="H24" s="282"/>
      <c r="I24" s="282"/>
      <c r="J24" s="282"/>
      <c r="K24" s="282"/>
      <c r="L24" s="282"/>
      <c r="M24" s="282"/>
      <c r="N24" s="282"/>
    </row>
    <row r="25" spans="1:14">
      <c r="A25" s="292"/>
      <c r="B25" s="292"/>
      <c r="C25" s="292"/>
      <c r="E25" s="282"/>
      <c r="F25" s="282"/>
      <c r="G25" s="282"/>
      <c r="H25" s="282"/>
      <c r="I25" s="282"/>
      <c r="J25" s="282"/>
      <c r="K25" s="282"/>
      <c r="L25" s="282"/>
      <c r="M25" s="282"/>
      <c r="N25" s="282"/>
    </row>
    <row r="26" spans="1:14">
      <c r="A26" s="292"/>
      <c r="B26" s="292"/>
      <c r="C26" s="292"/>
      <c r="E26" s="282"/>
      <c r="F26" s="282"/>
      <c r="G26" s="282"/>
      <c r="H26" s="282"/>
      <c r="I26" s="282"/>
      <c r="J26" s="282"/>
      <c r="K26" s="282"/>
      <c r="L26" s="282"/>
      <c r="M26" s="282"/>
      <c r="N26" s="282"/>
    </row>
    <row r="27" spans="1:14">
      <c r="A27" s="292" t="s">
        <v>12</v>
      </c>
      <c r="D27" s="292"/>
      <c r="E27" s="282"/>
      <c r="F27" s="292"/>
      <c r="G27" s="292"/>
      <c r="H27" s="292"/>
      <c r="I27" s="292"/>
      <c r="J27" s="292"/>
      <c r="K27" s="292"/>
      <c r="L27" s="292"/>
      <c r="M27" s="292"/>
      <c r="N27" s="292"/>
    </row>
    <row r="28" spans="1:14" ht="12.75" customHeight="1">
      <c r="E28" s="292"/>
      <c r="F28" s="1001" t="s">
        <v>14</v>
      </c>
      <c r="G28" s="1001"/>
      <c r="H28" s="1001"/>
      <c r="I28" s="1001"/>
      <c r="J28" s="1001"/>
      <c r="K28" s="1001"/>
      <c r="L28" s="1001"/>
      <c r="M28" s="1001"/>
      <c r="N28" s="1001"/>
    </row>
    <row r="29" spans="1:14" ht="12.75" customHeight="1">
      <c r="E29" s="1001" t="s">
        <v>88</v>
      </c>
      <c r="F29" s="1001"/>
      <c r="G29" s="1001"/>
      <c r="H29" s="1001"/>
      <c r="I29" s="1001"/>
      <c r="J29" s="1001"/>
      <c r="K29" s="1001"/>
      <c r="L29" s="1001"/>
      <c r="M29" s="1001"/>
      <c r="N29" s="1001"/>
    </row>
    <row r="30" spans="1:14">
      <c r="A30" s="292"/>
      <c r="B30" s="292"/>
      <c r="E30" s="282"/>
      <c r="F30" s="292"/>
      <c r="G30" s="292"/>
      <c r="H30" s="292"/>
      <c r="I30" s="292"/>
      <c r="J30" s="292"/>
      <c r="K30" s="292"/>
      <c r="L30" s="292"/>
      <c r="M30" s="292"/>
      <c r="N30" s="292"/>
    </row>
    <row r="32" spans="1:14">
      <c r="A32" s="993"/>
      <c r="B32" s="993"/>
      <c r="C32" s="993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</row>
  </sheetData>
  <mergeCells count="18">
    <mergeCell ref="A6:N6"/>
    <mergeCell ref="D1:E1"/>
    <mergeCell ref="M1:N1"/>
    <mergeCell ref="A2:N2"/>
    <mergeCell ref="A3:N3"/>
    <mergeCell ref="A4:N5"/>
    <mergeCell ref="F28:N28"/>
    <mergeCell ref="E29:N29"/>
    <mergeCell ref="A32:N32"/>
    <mergeCell ref="C8:C9"/>
    <mergeCell ref="A7:B7"/>
    <mergeCell ref="H7:N7"/>
    <mergeCell ref="A8:A9"/>
    <mergeCell ref="B8:B9"/>
    <mergeCell ref="D8:D9"/>
    <mergeCell ref="E8:H8"/>
    <mergeCell ref="I8:N8"/>
    <mergeCell ref="C11:N1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2"/>
  <sheetViews>
    <sheetView view="pageBreakPreview" zoomScaleNormal="70" zoomScaleSheetLayoutView="100" workbookViewId="0">
      <selection activeCell="A7" sqref="A7:B7"/>
    </sheetView>
  </sheetViews>
  <sheetFormatPr defaultColWidth="9.140625" defaultRowHeight="12.75"/>
  <cols>
    <col min="1" max="1" width="5.5703125" style="282" customWidth="1"/>
    <col min="2" max="2" width="8.85546875" style="282" customWidth="1"/>
    <col min="3" max="3" width="10.28515625" style="282" customWidth="1"/>
    <col min="4" max="4" width="12.85546875" style="282" customWidth="1"/>
    <col min="5" max="5" width="8.7109375" style="269" customWidth="1"/>
    <col min="6" max="7" width="8" style="269" customWidth="1"/>
    <col min="8" max="10" width="8.140625" style="269" customWidth="1"/>
    <col min="11" max="11" width="8.42578125" style="269" customWidth="1"/>
    <col min="12" max="12" width="8.140625" style="269" customWidth="1"/>
    <col min="13" max="13" width="11.28515625" style="269" customWidth="1"/>
    <col min="14" max="14" width="11.85546875" style="269" customWidth="1"/>
    <col min="15" max="16384" width="9.140625" style="269"/>
  </cols>
  <sheetData>
    <row r="1" spans="1:14" ht="12.75" customHeight="1">
      <c r="D1" s="1016"/>
      <c r="E1" s="1016"/>
      <c r="F1" s="282"/>
      <c r="G1" s="282"/>
      <c r="H1" s="282"/>
      <c r="I1" s="282"/>
      <c r="J1" s="282"/>
      <c r="K1" s="282"/>
      <c r="L1" s="282"/>
      <c r="M1" s="1027" t="s">
        <v>784</v>
      </c>
      <c r="N1" s="1027"/>
    </row>
    <row r="2" spans="1:14" ht="15.75">
      <c r="A2" s="1014" t="s">
        <v>0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</row>
    <row r="3" spans="1:14" ht="18">
      <c r="A3" s="1015" t="s">
        <v>668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</row>
    <row r="4" spans="1:14" ht="9.75" customHeight="1">
      <c r="A4" s="1046" t="s">
        <v>783</v>
      </c>
      <c r="B4" s="1046"/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</row>
    <row r="5" spans="1:14" s="270" customFormat="1" ht="18.75" customHeight="1">
      <c r="A5" s="1046"/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</row>
    <row r="6" spans="1:14">
      <c r="A6" s="1017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</row>
    <row r="7" spans="1:14">
      <c r="A7" s="998" t="s">
        <v>893</v>
      </c>
      <c r="B7" s="998"/>
      <c r="D7" s="319"/>
      <c r="E7" s="282"/>
      <c r="F7" s="282"/>
      <c r="G7" s="282"/>
      <c r="H7" s="994"/>
      <c r="I7" s="994"/>
      <c r="J7" s="994"/>
      <c r="K7" s="994"/>
      <c r="L7" s="994"/>
      <c r="M7" s="994"/>
      <c r="N7" s="994"/>
    </row>
    <row r="8" spans="1:14" ht="24.75" customHeight="1">
      <c r="A8" s="918" t="s">
        <v>2</v>
      </c>
      <c r="B8" s="918" t="s">
        <v>3</v>
      </c>
      <c r="C8" s="1002" t="s">
        <v>504</v>
      </c>
      <c r="D8" s="999" t="s">
        <v>86</v>
      </c>
      <c r="E8" s="995" t="s">
        <v>87</v>
      </c>
      <c r="F8" s="996"/>
      <c r="G8" s="996"/>
      <c r="H8" s="997"/>
      <c r="I8" s="995" t="s">
        <v>751</v>
      </c>
      <c r="J8" s="996"/>
      <c r="K8" s="996"/>
      <c r="L8" s="996"/>
      <c r="M8" s="996"/>
      <c r="N8" s="996"/>
    </row>
    <row r="9" spans="1:14" ht="44.45" customHeight="1">
      <c r="A9" s="918"/>
      <c r="B9" s="918"/>
      <c r="C9" s="1003"/>
      <c r="D9" s="1000"/>
      <c r="E9" s="320" t="s">
        <v>186</v>
      </c>
      <c r="F9" s="320" t="s">
        <v>119</v>
      </c>
      <c r="G9" s="320" t="s">
        <v>120</v>
      </c>
      <c r="H9" s="320" t="s">
        <v>457</v>
      </c>
      <c r="I9" s="320" t="s">
        <v>19</v>
      </c>
      <c r="J9" s="320" t="s">
        <v>752</v>
      </c>
      <c r="K9" s="320" t="s">
        <v>753</v>
      </c>
      <c r="L9" s="320" t="s">
        <v>754</v>
      </c>
      <c r="M9" s="320" t="s">
        <v>755</v>
      </c>
      <c r="N9" s="320" t="s">
        <v>756</v>
      </c>
    </row>
    <row r="10" spans="1:14" s="271" customFormat="1">
      <c r="A10" s="320">
        <v>1</v>
      </c>
      <c r="B10" s="320">
        <v>2</v>
      </c>
      <c r="C10" s="320">
        <v>3</v>
      </c>
      <c r="D10" s="320">
        <v>8</v>
      </c>
      <c r="E10" s="320">
        <v>9</v>
      </c>
      <c r="F10" s="320">
        <v>10</v>
      </c>
      <c r="G10" s="320">
        <v>11</v>
      </c>
      <c r="H10" s="320">
        <v>12</v>
      </c>
      <c r="I10" s="320">
        <v>13</v>
      </c>
      <c r="J10" s="320">
        <v>14</v>
      </c>
      <c r="K10" s="320">
        <v>15</v>
      </c>
      <c r="L10" s="320">
        <v>16</v>
      </c>
      <c r="M10" s="320">
        <v>17</v>
      </c>
      <c r="N10" s="320">
        <v>18</v>
      </c>
    </row>
    <row r="11" spans="1:14">
      <c r="A11" s="286">
        <v>1</v>
      </c>
      <c r="B11" s="31" t="s">
        <v>831</v>
      </c>
      <c r="C11" s="1047" t="s">
        <v>838</v>
      </c>
      <c r="D11" s="1048"/>
      <c r="E11" s="1048"/>
      <c r="F11" s="1048"/>
      <c r="G11" s="1048"/>
      <c r="H11" s="1048"/>
      <c r="I11" s="1048"/>
      <c r="J11" s="1048"/>
      <c r="K11" s="1048"/>
      <c r="L11" s="1048"/>
      <c r="M11" s="1048"/>
      <c r="N11" s="1049"/>
    </row>
    <row r="12" spans="1:14">
      <c r="A12" s="286">
        <v>2</v>
      </c>
      <c r="B12" s="31" t="s">
        <v>832</v>
      </c>
      <c r="C12" s="1050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2"/>
    </row>
    <row r="13" spans="1:14">
      <c r="A13" s="286">
        <v>3</v>
      </c>
      <c r="B13" s="31" t="s">
        <v>833</v>
      </c>
      <c r="C13" s="1050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2"/>
    </row>
    <row r="14" spans="1:14">
      <c r="A14" s="286">
        <v>4</v>
      </c>
      <c r="B14" s="31" t="s">
        <v>834</v>
      </c>
      <c r="C14" s="1050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2"/>
    </row>
    <row r="15" spans="1:14">
      <c r="A15" s="286">
        <v>5</v>
      </c>
      <c r="B15" s="31" t="s">
        <v>835</v>
      </c>
      <c r="C15" s="1050"/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2"/>
    </row>
    <row r="16" spans="1:14">
      <c r="A16" s="286">
        <v>6</v>
      </c>
      <c r="B16" s="31" t="s">
        <v>836</v>
      </c>
      <c r="C16" s="1050"/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2"/>
    </row>
    <row r="17" spans="1:14">
      <c r="A17" s="286">
        <v>7</v>
      </c>
      <c r="B17" s="31" t="s">
        <v>19</v>
      </c>
      <c r="C17" s="1053"/>
      <c r="D17" s="1054"/>
      <c r="E17" s="1054"/>
      <c r="F17" s="1054"/>
      <c r="G17" s="1054"/>
      <c r="H17" s="1054"/>
      <c r="I17" s="1054"/>
      <c r="J17" s="1054"/>
      <c r="K17" s="1054"/>
      <c r="L17" s="1054"/>
      <c r="M17" s="1054"/>
      <c r="N17" s="1055"/>
    </row>
    <row r="18" spans="1:14">
      <c r="A18" s="288" t="s">
        <v>7</v>
      </c>
      <c r="B18" s="287"/>
      <c r="C18" s="287"/>
      <c r="D18" s="322"/>
      <c r="E18" s="287"/>
      <c r="F18" s="287"/>
      <c r="G18" s="287"/>
      <c r="H18" s="287"/>
      <c r="I18" s="287"/>
      <c r="J18" s="287"/>
      <c r="K18" s="287"/>
      <c r="L18" s="287"/>
      <c r="M18" s="287"/>
      <c r="N18" s="287"/>
    </row>
    <row r="19" spans="1:14">
      <c r="A19" s="288" t="s">
        <v>7</v>
      </c>
      <c r="B19" s="287"/>
      <c r="C19" s="287"/>
      <c r="D19" s="322"/>
      <c r="E19" s="287"/>
      <c r="F19" s="287"/>
      <c r="G19" s="287"/>
      <c r="H19" s="287"/>
      <c r="I19" s="287"/>
      <c r="J19" s="287"/>
      <c r="K19" s="287"/>
      <c r="L19" s="287"/>
      <c r="M19" s="287"/>
      <c r="N19" s="287"/>
    </row>
    <row r="20" spans="1:14">
      <c r="A20" s="288" t="s">
        <v>7</v>
      </c>
      <c r="B20" s="287"/>
      <c r="C20" s="287"/>
      <c r="D20" s="322"/>
      <c r="E20" s="287"/>
      <c r="F20" s="287"/>
      <c r="G20" s="287"/>
      <c r="H20" s="287"/>
      <c r="I20" s="287"/>
      <c r="J20" s="287"/>
      <c r="K20" s="287"/>
      <c r="L20" s="287"/>
      <c r="M20" s="287"/>
      <c r="N20" s="287"/>
    </row>
    <row r="21" spans="1:14">
      <c r="A21" s="289"/>
      <c r="B21" s="289"/>
      <c r="C21" s="289"/>
      <c r="D21" s="289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1:14">
      <c r="A22" s="290" t="s">
        <v>8</v>
      </c>
      <c r="B22" s="291"/>
      <c r="C22" s="291"/>
      <c r="D22" s="289"/>
      <c r="E22" s="282"/>
      <c r="F22" s="282"/>
      <c r="G22" s="282"/>
      <c r="H22" s="282"/>
      <c r="I22" s="282"/>
      <c r="J22" s="282"/>
      <c r="K22" s="282"/>
      <c r="L22" s="282"/>
      <c r="M22" s="282"/>
      <c r="N22" s="282"/>
    </row>
    <row r="23" spans="1:14">
      <c r="A23" s="292" t="s">
        <v>9</v>
      </c>
      <c r="B23" s="292"/>
      <c r="C23" s="292"/>
      <c r="E23" s="282"/>
      <c r="F23" s="282"/>
      <c r="G23" s="282"/>
      <c r="H23" s="282"/>
      <c r="I23" s="282"/>
      <c r="J23" s="282"/>
      <c r="K23" s="282"/>
      <c r="L23" s="282"/>
      <c r="M23" s="282"/>
      <c r="N23" s="282"/>
    </row>
    <row r="24" spans="1:14">
      <c r="A24" s="292" t="s">
        <v>10</v>
      </c>
      <c r="B24" s="292"/>
      <c r="C24" s="292"/>
      <c r="E24" s="282"/>
      <c r="F24" s="282"/>
      <c r="G24" s="282"/>
      <c r="H24" s="282"/>
      <c r="I24" s="282"/>
      <c r="J24" s="282"/>
      <c r="K24" s="282"/>
      <c r="L24" s="282"/>
      <c r="M24" s="282"/>
      <c r="N24" s="282"/>
    </row>
    <row r="25" spans="1:14">
      <c r="A25" s="292"/>
      <c r="B25" s="292"/>
      <c r="C25" s="292"/>
      <c r="E25" s="282"/>
      <c r="F25" s="282"/>
      <c r="G25" s="282"/>
      <c r="H25" s="282"/>
      <c r="I25" s="282"/>
      <c r="J25" s="282"/>
      <c r="K25" s="282"/>
      <c r="L25" s="282"/>
      <c r="M25" s="282"/>
      <c r="N25" s="282"/>
    </row>
    <row r="26" spans="1:14">
      <c r="A26" s="292"/>
      <c r="B26" s="292"/>
      <c r="C26" s="292"/>
      <c r="E26" s="282"/>
      <c r="F26" s="282"/>
      <c r="G26" s="282"/>
      <c r="H26" s="282"/>
      <c r="I26" s="282"/>
      <c r="J26" s="282"/>
      <c r="K26" s="282"/>
      <c r="L26" s="282"/>
      <c r="M26" s="282"/>
      <c r="N26" s="282"/>
    </row>
    <row r="27" spans="1:14">
      <c r="A27" s="292" t="s">
        <v>12</v>
      </c>
      <c r="D27" s="292"/>
      <c r="E27" s="282"/>
      <c r="F27" s="292"/>
      <c r="G27" s="292"/>
      <c r="H27" s="292"/>
      <c r="I27" s="292"/>
      <c r="J27" s="292"/>
      <c r="K27" s="292"/>
      <c r="L27" s="292"/>
      <c r="M27" s="292"/>
      <c r="N27" s="292"/>
    </row>
    <row r="28" spans="1:14" ht="12.75" customHeight="1">
      <c r="E28" s="292"/>
      <c r="F28" s="1001" t="s">
        <v>14</v>
      </c>
      <c r="G28" s="1001"/>
      <c r="H28" s="1001"/>
      <c r="I28" s="1001"/>
      <c r="J28" s="1001"/>
      <c r="K28" s="1001"/>
      <c r="L28" s="1001"/>
      <c r="M28" s="1001"/>
      <c r="N28" s="1001"/>
    </row>
    <row r="29" spans="1:14" ht="12.75" customHeight="1">
      <c r="E29" s="1001" t="s">
        <v>88</v>
      </c>
      <c r="F29" s="1001"/>
      <c r="G29" s="1001"/>
      <c r="H29" s="1001"/>
      <c r="I29" s="1001"/>
      <c r="J29" s="1001"/>
      <c r="K29" s="1001"/>
      <c r="L29" s="1001"/>
      <c r="M29" s="1001"/>
      <c r="N29" s="1001"/>
    </row>
    <row r="30" spans="1:14">
      <c r="A30" s="292"/>
      <c r="B30" s="292"/>
      <c r="E30" s="282"/>
      <c r="F30" s="292"/>
      <c r="G30" s="292"/>
      <c r="H30" s="292"/>
      <c r="I30" s="292"/>
      <c r="J30" s="292"/>
      <c r="K30" s="292"/>
      <c r="L30" s="292"/>
      <c r="M30" s="292"/>
      <c r="N30" s="292"/>
    </row>
    <row r="32" spans="1:14">
      <c r="A32" s="993"/>
      <c r="B32" s="993"/>
      <c r="C32" s="993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</row>
  </sheetData>
  <mergeCells count="18">
    <mergeCell ref="A6:N6"/>
    <mergeCell ref="D1:E1"/>
    <mergeCell ref="M1:N1"/>
    <mergeCell ref="A2:N2"/>
    <mergeCell ref="A3:N3"/>
    <mergeCell ref="A4:N5"/>
    <mergeCell ref="F28:N28"/>
    <mergeCell ref="E29:N29"/>
    <mergeCell ref="A32:N32"/>
    <mergeCell ref="A7:B7"/>
    <mergeCell ref="H7:N7"/>
    <mergeCell ref="A8:A9"/>
    <mergeCell ref="B8:B9"/>
    <mergeCell ref="C8:C9"/>
    <mergeCell ref="D8:D9"/>
    <mergeCell ref="E8:H8"/>
    <mergeCell ref="I8:N8"/>
    <mergeCell ref="C11:N1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25"/>
  <sheetViews>
    <sheetView zoomScale="70" zoomScaleNormal="70" zoomScaleSheetLayoutView="115" workbookViewId="0">
      <selection activeCell="A6" sqref="A6:B6"/>
    </sheetView>
  </sheetViews>
  <sheetFormatPr defaultColWidth="9.140625" defaultRowHeight="15"/>
  <cols>
    <col min="1" max="1" width="9.140625" style="78"/>
    <col min="2" max="2" width="11.28515625" style="78" customWidth="1"/>
    <col min="3" max="4" width="8.5703125" style="78" customWidth="1"/>
    <col min="5" max="5" width="8.7109375" style="78" customWidth="1"/>
    <col min="6" max="6" width="8.5703125" style="78" customWidth="1"/>
    <col min="7" max="7" width="9.7109375" style="78" customWidth="1"/>
    <col min="8" max="8" width="10.28515625" style="78" customWidth="1"/>
    <col min="9" max="9" width="9.7109375" style="78" customWidth="1"/>
    <col min="10" max="10" width="9.28515625" style="78" customWidth="1"/>
    <col min="11" max="11" width="7" style="78" customWidth="1"/>
    <col min="12" max="12" width="7.28515625" style="78" customWidth="1"/>
    <col min="13" max="13" width="7.42578125" style="78" customWidth="1"/>
    <col min="14" max="14" width="7.85546875" style="78" customWidth="1"/>
    <col min="15" max="15" width="11.42578125" style="78" customWidth="1"/>
    <col min="16" max="16" width="12.28515625" style="78" customWidth="1"/>
    <col min="17" max="17" width="11.5703125" style="78" customWidth="1"/>
    <col min="18" max="18" width="19.28515625" style="78" customWidth="1"/>
    <col min="19" max="19" width="9" style="78" customWidth="1"/>
    <col min="20" max="20" width="9.140625" style="78" hidden="1" customWidth="1"/>
    <col min="21" max="16384" width="9.140625" style="78"/>
  </cols>
  <sheetData>
    <row r="1" spans="1:20" s="16" customFormat="1" ht="15.75">
      <c r="G1" s="627" t="s">
        <v>0</v>
      </c>
      <c r="H1" s="627"/>
      <c r="I1" s="627"/>
      <c r="J1" s="627"/>
      <c r="K1" s="627"/>
      <c r="L1" s="627"/>
      <c r="M1" s="627"/>
      <c r="N1" s="41"/>
      <c r="O1" s="41"/>
      <c r="R1" s="798" t="s">
        <v>555</v>
      </c>
      <c r="S1" s="798"/>
    </row>
    <row r="2" spans="1:20" s="16" customFormat="1" ht="20.25">
      <c r="B2" s="138"/>
      <c r="E2" s="628" t="s">
        <v>668</v>
      </c>
      <c r="F2" s="628"/>
      <c r="G2" s="628"/>
      <c r="H2" s="628"/>
      <c r="I2" s="628"/>
      <c r="J2" s="628"/>
      <c r="K2" s="628"/>
      <c r="L2" s="628"/>
      <c r="M2" s="628"/>
      <c r="N2" s="628"/>
      <c r="O2" s="628"/>
    </row>
    <row r="3" spans="1:20" s="16" customFormat="1" ht="20.25">
      <c r="B3" s="136"/>
      <c r="C3" s="136"/>
      <c r="D3" s="136"/>
      <c r="E3" s="136"/>
      <c r="F3" s="136"/>
      <c r="G3" s="136"/>
      <c r="H3" s="136"/>
      <c r="I3" s="136"/>
      <c r="J3" s="136"/>
    </row>
    <row r="4" spans="1:20" ht="18">
      <c r="B4" s="1056" t="s">
        <v>762</v>
      </c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</row>
    <row r="5" spans="1:20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</row>
    <row r="6" spans="1:20">
      <c r="A6" s="630" t="s">
        <v>893</v>
      </c>
      <c r="B6" s="630"/>
    </row>
    <row r="7" spans="1:20">
      <c r="B7" s="81"/>
    </row>
    <row r="8" spans="1:20" s="82" customFormat="1" ht="42" customHeight="1">
      <c r="A8" s="609" t="s">
        <v>2</v>
      </c>
      <c r="B8" s="1057" t="s">
        <v>3</v>
      </c>
      <c r="C8" s="1071" t="s">
        <v>254</v>
      </c>
      <c r="D8" s="1071"/>
      <c r="E8" s="1071"/>
      <c r="F8" s="1071"/>
      <c r="G8" s="1068" t="s">
        <v>785</v>
      </c>
      <c r="H8" s="1069"/>
      <c r="I8" s="1069"/>
      <c r="J8" s="1072"/>
      <c r="K8" s="1068" t="s">
        <v>216</v>
      </c>
      <c r="L8" s="1069"/>
      <c r="M8" s="1069"/>
      <c r="N8" s="1072"/>
      <c r="O8" s="1068" t="s">
        <v>110</v>
      </c>
      <c r="P8" s="1069"/>
      <c r="Q8" s="1069"/>
      <c r="R8" s="1070"/>
    </row>
    <row r="9" spans="1:20" s="83" customFormat="1" ht="62.25" customHeight="1">
      <c r="A9" s="609"/>
      <c r="B9" s="1058"/>
      <c r="C9" s="90" t="s">
        <v>96</v>
      </c>
      <c r="D9" s="90" t="s">
        <v>100</v>
      </c>
      <c r="E9" s="90" t="s">
        <v>101</v>
      </c>
      <c r="F9" s="90" t="s">
        <v>19</v>
      </c>
      <c r="G9" s="90" t="s">
        <v>96</v>
      </c>
      <c r="H9" s="90" t="s">
        <v>100</v>
      </c>
      <c r="I9" s="90" t="s">
        <v>101</v>
      </c>
      <c r="J9" s="90" t="s">
        <v>19</v>
      </c>
      <c r="K9" s="90" t="s">
        <v>96</v>
      </c>
      <c r="L9" s="90" t="s">
        <v>100</v>
      </c>
      <c r="M9" s="90" t="s">
        <v>101</v>
      </c>
      <c r="N9" s="90" t="s">
        <v>19</v>
      </c>
      <c r="O9" s="90" t="s">
        <v>147</v>
      </c>
      <c r="P9" s="90" t="s">
        <v>148</v>
      </c>
      <c r="Q9" s="174" t="s">
        <v>149</v>
      </c>
      <c r="R9" s="90" t="s">
        <v>150</v>
      </c>
      <c r="S9" s="130"/>
    </row>
    <row r="10" spans="1:20" s="176" customFormat="1" ht="16.149999999999999" customHeight="1">
      <c r="A10" s="5">
        <v>1</v>
      </c>
      <c r="B10" s="89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89">
        <v>18</v>
      </c>
    </row>
    <row r="11" spans="1:20" s="176" customFormat="1" ht="16.149999999999999" customHeight="1">
      <c r="A11" s="5">
        <v>1</v>
      </c>
      <c r="B11" s="31" t="s">
        <v>831</v>
      </c>
      <c r="C11" s="1059" t="s">
        <v>839</v>
      </c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1"/>
    </row>
    <row r="12" spans="1:20" s="176" customFormat="1" ht="16.149999999999999" customHeight="1">
      <c r="A12" s="5">
        <v>2</v>
      </c>
      <c r="B12" s="31" t="s">
        <v>832</v>
      </c>
      <c r="C12" s="1062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4"/>
    </row>
    <row r="13" spans="1:20" s="176" customFormat="1" ht="16.149999999999999" customHeight="1">
      <c r="A13" s="5">
        <v>3</v>
      </c>
      <c r="B13" s="31" t="s">
        <v>833</v>
      </c>
      <c r="C13" s="1062"/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4"/>
    </row>
    <row r="14" spans="1:20" s="176" customFormat="1" ht="16.149999999999999" customHeight="1">
      <c r="A14" s="5">
        <v>4</v>
      </c>
      <c r="B14" s="31" t="s">
        <v>834</v>
      </c>
      <c r="C14" s="1062"/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4"/>
    </row>
    <row r="15" spans="1:20" s="176" customFormat="1" ht="16.149999999999999" customHeight="1">
      <c r="A15" s="5">
        <v>5</v>
      </c>
      <c r="B15" s="31" t="s">
        <v>835</v>
      </c>
      <c r="C15" s="1062"/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4"/>
    </row>
    <row r="16" spans="1:20" s="176" customFormat="1" ht="16.149999999999999" customHeight="1">
      <c r="A16" s="5">
        <v>6</v>
      </c>
      <c r="B16" s="31" t="s">
        <v>836</v>
      </c>
      <c r="C16" s="1062"/>
      <c r="D16" s="1063"/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4"/>
    </row>
    <row r="17" spans="1:45" s="176" customFormat="1" ht="16.149999999999999" customHeight="1">
      <c r="A17" s="5">
        <v>7</v>
      </c>
      <c r="B17" s="31" t="s">
        <v>19</v>
      </c>
      <c r="C17" s="1065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7"/>
    </row>
    <row r="18" spans="1:45" s="84" customFormat="1" ht="23.25" customHeight="1">
      <c r="A18" s="140" t="s">
        <v>7</v>
      </c>
      <c r="B18" s="85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</row>
    <row r="19" spans="1:45" ht="15.75">
      <c r="A19" s="296" t="s">
        <v>19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2" spans="1:45" s="16" customFormat="1" ht="12.75">
      <c r="A22" s="15" t="s">
        <v>12</v>
      </c>
      <c r="G22" s="15"/>
      <c r="H22" s="15"/>
      <c r="K22" s="15"/>
      <c r="L22" s="15"/>
      <c r="M22" s="15"/>
      <c r="N22" s="15"/>
      <c r="O22" s="15"/>
      <c r="P22" s="15"/>
      <c r="Q22" s="15"/>
      <c r="R22" s="643" t="s">
        <v>13</v>
      </c>
      <c r="S22" s="643"/>
    </row>
    <row r="23" spans="1:45" s="16" customFormat="1" ht="12.75" customHeight="1">
      <c r="J23" s="15"/>
      <c r="K23" s="799" t="s">
        <v>14</v>
      </c>
      <c r="L23" s="799"/>
      <c r="M23" s="799"/>
      <c r="N23" s="799"/>
      <c r="O23" s="799"/>
      <c r="P23" s="799"/>
      <c r="Q23" s="799"/>
      <c r="R23" s="799"/>
      <c r="S23" s="799"/>
    </row>
    <row r="24" spans="1:45" s="16" customFormat="1" ht="12.75" customHeight="1">
      <c r="J24" s="799" t="s">
        <v>88</v>
      </c>
      <c r="K24" s="799"/>
      <c r="L24" s="799"/>
      <c r="M24" s="799"/>
      <c r="N24" s="799"/>
      <c r="O24" s="799"/>
      <c r="P24" s="799"/>
      <c r="Q24" s="799"/>
      <c r="R24" s="799"/>
      <c r="S24" s="799"/>
    </row>
    <row r="25" spans="1:45" s="16" customFormat="1" ht="12.75">
      <c r="A25" s="15"/>
      <c r="B25" s="15"/>
      <c r="K25" s="15"/>
      <c r="L25" s="15"/>
      <c r="M25" s="15"/>
      <c r="N25" s="15"/>
      <c r="O25" s="15"/>
      <c r="P25" s="15"/>
      <c r="Q25" s="630" t="s">
        <v>85</v>
      </c>
      <c r="R25" s="630"/>
      <c r="S25" s="630"/>
    </row>
  </sheetData>
  <mergeCells count="16">
    <mergeCell ref="Q25:S25"/>
    <mergeCell ref="O8:R8"/>
    <mergeCell ref="J24:S24"/>
    <mergeCell ref="C8:F8"/>
    <mergeCell ref="K8:N8"/>
    <mergeCell ref="G8:J8"/>
    <mergeCell ref="R1:S1"/>
    <mergeCell ref="R22:S22"/>
    <mergeCell ref="K23:S23"/>
    <mergeCell ref="B4:T4"/>
    <mergeCell ref="A6:B6"/>
    <mergeCell ref="A8:A9"/>
    <mergeCell ref="B8:B9"/>
    <mergeCell ref="G1:M1"/>
    <mergeCell ref="E2:O2"/>
    <mergeCell ref="C11:R1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3"/>
  <sheetViews>
    <sheetView zoomScale="80" zoomScaleNormal="80" zoomScaleSheetLayoutView="100" workbookViewId="0">
      <selection activeCell="A6" sqref="A6"/>
    </sheetView>
  </sheetViews>
  <sheetFormatPr defaultColWidth="9.140625" defaultRowHeight="15"/>
  <cols>
    <col min="1" max="1" width="9.140625" style="78"/>
    <col min="2" max="2" width="11.28515625" style="78" customWidth="1"/>
    <col min="3" max="3" width="15.42578125" style="78" customWidth="1"/>
    <col min="4" max="4" width="14.85546875" style="78" customWidth="1"/>
    <col min="5" max="5" width="11.85546875" style="78" customWidth="1"/>
    <col min="6" max="6" width="9.85546875" style="78" customWidth="1"/>
    <col min="7" max="7" width="12.7109375" style="78" customWidth="1"/>
    <col min="8" max="9" width="11" style="78" customWidth="1"/>
    <col min="10" max="10" width="14.140625" style="78" customWidth="1"/>
    <col min="11" max="11" width="12.28515625" style="78" customWidth="1"/>
    <col min="12" max="12" width="13.140625" style="78" customWidth="1"/>
    <col min="13" max="13" width="9.7109375" style="78" customWidth="1"/>
    <col min="14" max="14" width="9.5703125" style="78" customWidth="1"/>
    <col min="15" max="15" width="12.7109375" style="78" customWidth="1"/>
    <col min="16" max="16" width="13.28515625" style="78" customWidth="1"/>
    <col min="17" max="17" width="11.28515625" style="78" customWidth="1"/>
    <col min="18" max="18" width="9.28515625" style="78" customWidth="1"/>
    <col min="19" max="19" width="9.140625" style="78"/>
    <col min="20" max="20" width="12.28515625" style="78" customWidth="1"/>
    <col min="21" max="16384" width="9.140625" style="78"/>
  </cols>
  <sheetData>
    <row r="1" spans="1:20" s="16" customFormat="1" ht="15.75">
      <c r="C1" s="46"/>
      <c r="D1" s="46"/>
      <c r="E1" s="46"/>
      <c r="F1" s="46"/>
      <c r="G1" s="46"/>
      <c r="H1" s="46"/>
      <c r="I1" s="114" t="s">
        <v>0</v>
      </c>
      <c r="J1" s="46"/>
      <c r="Q1" s="798" t="s">
        <v>556</v>
      </c>
      <c r="R1" s="798"/>
    </row>
    <row r="2" spans="1:20" s="16" customFormat="1" ht="20.25">
      <c r="G2" s="628" t="s">
        <v>668</v>
      </c>
      <c r="H2" s="628"/>
      <c r="I2" s="628"/>
      <c r="J2" s="628"/>
      <c r="K2" s="628"/>
      <c r="L2" s="628"/>
      <c r="M2" s="628"/>
      <c r="N2" s="45"/>
      <c r="O2" s="45"/>
      <c r="P2" s="45"/>
      <c r="Q2" s="45"/>
    </row>
    <row r="3" spans="1:20" s="16" customFormat="1" ht="20.25">
      <c r="G3" s="136"/>
      <c r="H3" s="136"/>
      <c r="I3" s="136"/>
      <c r="J3" s="136"/>
      <c r="K3" s="136"/>
      <c r="L3" s="136"/>
      <c r="M3" s="136"/>
      <c r="N3" s="45"/>
      <c r="O3" s="45"/>
      <c r="P3" s="45"/>
      <c r="Q3" s="45"/>
    </row>
    <row r="4" spans="1:20" ht="18">
      <c r="B4" s="1056" t="s">
        <v>763</v>
      </c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</row>
    <row r="5" spans="1:20" ht="15.75">
      <c r="C5" s="79"/>
      <c r="D5" s="8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>
      <c r="A6" s="91" t="s">
        <v>905</v>
      </c>
    </row>
    <row r="7" spans="1:20">
      <c r="B7" s="81"/>
      <c r="Q7" s="123" t="s">
        <v>144</v>
      </c>
    </row>
    <row r="8" spans="1:20" s="82" customFormat="1" ht="32.450000000000003" customHeight="1">
      <c r="A8" s="609" t="s">
        <v>2</v>
      </c>
      <c r="B8" s="1057" t="s">
        <v>3</v>
      </c>
      <c r="C8" s="1071" t="s">
        <v>472</v>
      </c>
      <c r="D8" s="1071"/>
      <c r="E8" s="1071"/>
      <c r="F8" s="1071"/>
      <c r="G8" s="1071" t="s">
        <v>473</v>
      </c>
      <c r="H8" s="1071"/>
      <c r="I8" s="1071"/>
      <c r="J8" s="1071"/>
      <c r="K8" s="1071" t="s">
        <v>474</v>
      </c>
      <c r="L8" s="1071"/>
      <c r="M8" s="1071"/>
      <c r="N8" s="1071"/>
      <c r="O8" s="1071" t="s">
        <v>475</v>
      </c>
      <c r="P8" s="1071"/>
      <c r="Q8" s="1071"/>
      <c r="R8" s="1057"/>
      <c r="S8" s="1073" t="s">
        <v>167</v>
      </c>
    </row>
    <row r="9" spans="1:20" s="83" customFormat="1" ht="75" customHeight="1">
      <c r="A9" s="609"/>
      <c r="B9" s="1058"/>
      <c r="C9" s="90" t="s">
        <v>164</v>
      </c>
      <c r="D9" s="141" t="s">
        <v>166</v>
      </c>
      <c r="E9" s="90" t="s">
        <v>143</v>
      </c>
      <c r="F9" s="141" t="s">
        <v>165</v>
      </c>
      <c r="G9" s="90" t="s">
        <v>255</v>
      </c>
      <c r="H9" s="141" t="s">
        <v>166</v>
      </c>
      <c r="I9" s="90" t="s">
        <v>143</v>
      </c>
      <c r="J9" s="141" t="s">
        <v>165</v>
      </c>
      <c r="K9" s="90" t="s">
        <v>255</v>
      </c>
      <c r="L9" s="141" t="s">
        <v>166</v>
      </c>
      <c r="M9" s="90" t="s">
        <v>143</v>
      </c>
      <c r="N9" s="141" t="s">
        <v>165</v>
      </c>
      <c r="O9" s="90" t="s">
        <v>255</v>
      </c>
      <c r="P9" s="141" t="s">
        <v>166</v>
      </c>
      <c r="Q9" s="90" t="s">
        <v>143</v>
      </c>
      <c r="R9" s="142" t="s">
        <v>165</v>
      </c>
      <c r="S9" s="1073"/>
    </row>
    <row r="10" spans="1:20" s="83" customFormat="1" ht="16.149999999999999" customHeight="1">
      <c r="A10" s="5">
        <v>1</v>
      </c>
      <c r="B10" s="89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132">
        <v>18</v>
      </c>
      <c r="S10" s="140">
        <v>19</v>
      </c>
    </row>
    <row r="11" spans="1:20" s="83" customFormat="1" ht="16.149999999999999" customHeight="1">
      <c r="A11" s="5">
        <v>1</v>
      </c>
      <c r="B11" s="31" t="s">
        <v>831</v>
      </c>
      <c r="C11" s="1074" t="s">
        <v>838</v>
      </c>
      <c r="D11" s="1075"/>
      <c r="E11" s="1075"/>
      <c r="F11" s="1075"/>
      <c r="G11" s="1075"/>
      <c r="H11" s="1075"/>
      <c r="I11" s="1075"/>
      <c r="J11" s="1075"/>
      <c r="K11" s="1075"/>
      <c r="L11" s="1075"/>
      <c r="M11" s="1075"/>
      <c r="N11" s="1075"/>
      <c r="O11" s="1075"/>
      <c r="P11" s="1075"/>
      <c r="Q11" s="1075"/>
      <c r="R11" s="1075"/>
      <c r="S11" s="1076"/>
    </row>
    <row r="12" spans="1:20" s="83" customFormat="1" ht="16.149999999999999" customHeight="1">
      <c r="A12" s="5">
        <v>2</v>
      </c>
      <c r="B12" s="31" t="s">
        <v>832</v>
      </c>
      <c r="C12" s="1077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9"/>
    </row>
    <row r="13" spans="1:20" s="83" customFormat="1" ht="16.149999999999999" customHeight="1">
      <c r="A13" s="5">
        <v>3</v>
      </c>
      <c r="B13" s="31" t="s">
        <v>833</v>
      </c>
      <c r="C13" s="1077"/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  <c r="Q13" s="1078"/>
      <c r="R13" s="1078"/>
      <c r="S13" s="1079"/>
    </row>
    <row r="14" spans="1:20" s="83" customFormat="1" ht="16.149999999999999" customHeight="1">
      <c r="A14" s="5">
        <v>4</v>
      </c>
      <c r="B14" s="31" t="s">
        <v>834</v>
      </c>
      <c r="C14" s="1077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9"/>
    </row>
    <row r="15" spans="1:20" s="83" customFormat="1" ht="16.149999999999999" customHeight="1">
      <c r="A15" s="5">
        <v>5</v>
      </c>
      <c r="B15" s="31" t="s">
        <v>835</v>
      </c>
      <c r="C15" s="1077"/>
      <c r="D15" s="1078"/>
      <c r="E15" s="1078"/>
      <c r="F15" s="1078"/>
      <c r="G15" s="1078"/>
      <c r="H15" s="1078"/>
      <c r="I15" s="1078"/>
      <c r="J15" s="1078"/>
      <c r="K15" s="1078"/>
      <c r="L15" s="1078"/>
      <c r="M15" s="1078"/>
      <c r="N15" s="1078"/>
      <c r="O15" s="1078"/>
      <c r="P15" s="1078"/>
      <c r="Q15" s="1078"/>
      <c r="R15" s="1078"/>
      <c r="S15" s="1079"/>
    </row>
    <row r="16" spans="1:20" s="83" customFormat="1" ht="16.149999999999999" customHeight="1">
      <c r="A16" s="5">
        <v>6</v>
      </c>
      <c r="B16" s="31" t="s">
        <v>836</v>
      </c>
      <c r="C16" s="1077"/>
      <c r="D16" s="1078"/>
      <c r="E16" s="1078"/>
      <c r="F16" s="1078"/>
      <c r="G16" s="1078"/>
      <c r="H16" s="1078"/>
      <c r="I16" s="1078"/>
      <c r="J16" s="1078"/>
      <c r="K16" s="1078"/>
      <c r="L16" s="1078"/>
      <c r="M16" s="1078"/>
      <c r="N16" s="1078"/>
      <c r="O16" s="1078"/>
      <c r="P16" s="1078"/>
      <c r="Q16" s="1078"/>
      <c r="R16" s="1078"/>
      <c r="S16" s="1079"/>
    </row>
    <row r="17" spans="1:19" s="83" customFormat="1" ht="16.149999999999999" customHeight="1">
      <c r="A17" s="5">
        <v>7</v>
      </c>
      <c r="B17" s="31" t="s">
        <v>19</v>
      </c>
      <c r="C17" s="1077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9"/>
    </row>
    <row r="18" spans="1:19">
      <c r="A18" s="124" t="s">
        <v>7</v>
      </c>
      <c r="B18" s="84"/>
      <c r="C18" s="1080"/>
      <c r="D18" s="1081"/>
      <c r="E18" s="1081"/>
      <c r="F18" s="1081"/>
      <c r="G18" s="1081"/>
      <c r="H18" s="1081"/>
      <c r="I18" s="1081"/>
      <c r="J18" s="1081"/>
      <c r="K18" s="1081"/>
      <c r="L18" s="1081"/>
      <c r="M18" s="1081"/>
      <c r="N18" s="1081"/>
      <c r="O18" s="1081"/>
      <c r="P18" s="1081"/>
      <c r="Q18" s="1081"/>
      <c r="R18" s="1081"/>
      <c r="S18" s="1082"/>
    </row>
    <row r="19" spans="1:19">
      <c r="A19" s="297" t="s">
        <v>505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1:19" s="16" customFormat="1" ht="12.75">
      <c r="A20" s="15" t="s">
        <v>12</v>
      </c>
      <c r="G20" s="15"/>
      <c r="H20" s="15"/>
      <c r="K20" s="15"/>
      <c r="L20" s="15"/>
      <c r="M20" s="15"/>
      <c r="N20" s="15"/>
      <c r="O20" s="15"/>
      <c r="P20" s="15"/>
      <c r="Q20" s="15"/>
      <c r="R20" s="643" t="s">
        <v>13</v>
      </c>
      <c r="S20" s="643"/>
    </row>
    <row r="21" spans="1:19" s="16" customFormat="1" ht="12.75" customHeight="1">
      <c r="J21" s="15"/>
      <c r="K21" s="799" t="s">
        <v>14</v>
      </c>
      <c r="L21" s="799"/>
      <c r="M21" s="799"/>
      <c r="N21" s="799"/>
      <c r="O21" s="799"/>
      <c r="P21" s="799"/>
      <c r="Q21" s="799"/>
      <c r="R21" s="799"/>
      <c r="S21" s="799"/>
    </row>
    <row r="22" spans="1:19" s="16" customFormat="1" ht="12.75" customHeight="1">
      <c r="J22" s="799" t="s">
        <v>88</v>
      </c>
      <c r="K22" s="799"/>
      <c r="L22" s="799"/>
      <c r="M22" s="799"/>
      <c r="N22" s="799"/>
      <c r="O22" s="799"/>
      <c r="P22" s="799"/>
      <c r="Q22" s="799"/>
      <c r="R22" s="799"/>
      <c r="S22" s="799"/>
    </row>
    <row r="23" spans="1:19" s="16" customFormat="1" ht="12.75">
      <c r="A23" s="15"/>
      <c r="B23" s="15"/>
      <c r="K23" s="15"/>
      <c r="L23" s="15"/>
      <c r="M23" s="15"/>
      <c r="N23" s="15"/>
      <c r="O23" s="15"/>
      <c r="P23" s="15"/>
      <c r="Q23" s="630" t="s">
        <v>85</v>
      </c>
      <c r="R23" s="630"/>
      <c r="S23" s="630"/>
    </row>
  </sheetData>
  <mergeCells count="15">
    <mergeCell ref="A8:A9"/>
    <mergeCell ref="B8:B9"/>
    <mergeCell ref="C8:F8"/>
    <mergeCell ref="G8:J8"/>
    <mergeCell ref="K8:N8"/>
    <mergeCell ref="Q23:S23"/>
    <mergeCell ref="J22:S22"/>
    <mergeCell ref="S8:S9"/>
    <mergeCell ref="O8:R8"/>
    <mergeCell ref="Q1:R1"/>
    <mergeCell ref="B4:T4"/>
    <mergeCell ref="R20:S20"/>
    <mergeCell ref="K21:S21"/>
    <mergeCell ref="G2:M2"/>
    <mergeCell ref="C11:S1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22"/>
  <sheetViews>
    <sheetView zoomScale="90" zoomScaleNormal="90" zoomScaleSheetLayoutView="100" workbookViewId="0">
      <selection activeCell="A6" sqref="A6"/>
    </sheetView>
  </sheetViews>
  <sheetFormatPr defaultColWidth="9.140625" defaultRowHeight="15"/>
  <cols>
    <col min="1" max="1" width="9.140625" style="78"/>
    <col min="2" max="2" width="11.28515625" style="78" customWidth="1"/>
    <col min="3" max="3" width="7.140625" style="78" customWidth="1"/>
    <col min="4" max="4" width="6.85546875" style="78" customWidth="1"/>
    <col min="5" max="5" width="7.42578125" style="78" customWidth="1"/>
    <col min="6" max="6" width="9.140625" style="78" customWidth="1"/>
    <col min="7" max="7" width="7.42578125" style="78" customWidth="1"/>
    <col min="8" max="9" width="7" style="78" customWidth="1"/>
    <col min="10" max="10" width="7.140625" style="78" customWidth="1"/>
    <col min="11" max="11" width="6.85546875" style="78" customWidth="1"/>
    <col min="12" max="12" width="9.7109375" style="78" customWidth="1"/>
    <col min="13" max="14" width="6.85546875" style="78" customWidth="1"/>
    <col min="15" max="15" width="7" style="78" customWidth="1"/>
    <col min="16" max="16" width="7.28515625" style="78" customWidth="1"/>
    <col min="17" max="19" width="7.42578125" style="78" customWidth="1"/>
    <col min="20" max="20" width="7.85546875" style="78" customWidth="1"/>
    <col min="21" max="21" width="9.7109375" style="78" customWidth="1"/>
    <col min="22" max="22" width="12.85546875" style="78" customWidth="1"/>
    <col min="23" max="23" width="9" style="78" bestFit="1" customWidth="1"/>
    <col min="24" max="24" width="10.7109375" style="78" bestFit="1" customWidth="1"/>
    <col min="25" max="25" width="10.5703125" style="78" bestFit="1" customWidth="1"/>
    <col min="26" max="26" width="6.140625" style="78" bestFit="1" customWidth="1"/>
    <col min="27" max="27" width="6.5703125" style="78" bestFit="1" customWidth="1"/>
    <col min="28" max="28" width="10.5703125" style="78" customWidth="1"/>
    <col min="29" max="29" width="11.140625" style="78" customWidth="1"/>
    <col min="30" max="30" width="10.7109375" style="78" bestFit="1" customWidth="1"/>
    <col min="31" max="31" width="10.5703125" style="78" bestFit="1" customWidth="1"/>
    <col min="32" max="32" width="8.7109375" style="78" customWidth="1"/>
    <col min="33" max="16384" width="9.140625" style="78"/>
  </cols>
  <sheetData>
    <row r="1" spans="1:34" s="16" customFormat="1" ht="15.75">
      <c r="C1" s="46"/>
      <c r="D1" s="46"/>
      <c r="E1" s="46"/>
      <c r="F1" s="46"/>
      <c r="G1" s="46"/>
      <c r="H1" s="46"/>
      <c r="I1" s="46"/>
      <c r="J1" s="46"/>
      <c r="K1" s="114" t="s">
        <v>0</v>
      </c>
      <c r="L1" s="114"/>
      <c r="M1" s="114"/>
      <c r="N1" s="46"/>
      <c r="AA1" s="42"/>
      <c r="AB1" s="42"/>
      <c r="AC1" s="42"/>
      <c r="AD1" s="42"/>
      <c r="AE1" s="1095" t="s">
        <v>557</v>
      </c>
      <c r="AF1" s="1095"/>
      <c r="AG1" s="1095"/>
      <c r="AH1" s="1095"/>
    </row>
    <row r="2" spans="1:34" s="16" customFormat="1" ht="20.25">
      <c r="E2" s="628" t="s">
        <v>668</v>
      </c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</row>
    <row r="3" spans="1:34" s="16" customFormat="1" ht="20.25"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34" ht="15.75">
      <c r="C4" s="629" t="s">
        <v>764</v>
      </c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48"/>
      <c r="Y4" s="48"/>
      <c r="Z4" s="121"/>
      <c r="AA4" s="121"/>
      <c r="AB4" s="121"/>
      <c r="AC4" s="121"/>
      <c r="AD4" s="121"/>
      <c r="AE4" s="121"/>
      <c r="AF4" s="114"/>
      <c r="AG4" s="114"/>
    </row>
    <row r="5" spans="1:34">
      <c r="C5" s="79"/>
      <c r="D5" s="79"/>
      <c r="E5" s="79"/>
      <c r="F5" s="79"/>
      <c r="G5" s="79"/>
      <c r="H5" s="79"/>
      <c r="I5" s="79"/>
      <c r="J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1:34">
      <c r="A6" s="82" t="s">
        <v>893</v>
      </c>
      <c r="B6" s="91"/>
    </row>
    <row r="7" spans="1:34">
      <c r="B7" s="81"/>
    </row>
    <row r="8" spans="1:34" s="82" customFormat="1" ht="41.25" customHeight="1">
      <c r="A8" s="609" t="s">
        <v>2</v>
      </c>
      <c r="B8" s="1057" t="s">
        <v>3</v>
      </c>
      <c r="C8" s="1071" t="s">
        <v>112</v>
      </c>
      <c r="D8" s="1071"/>
      <c r="E8" s="1071"/>
      <c r="F8" s="1071"/>
      <c r="G8" s="1071"/>
      <c r="H8" s="1071"/>
      <c r="I8" s="1068" t="s">
        <v>715</v>
      </c>
      <c r="J8" s="1069"/>
      <c r="K8" s="1069"/>
      <c r="L8" s="1069"/>
      <c r="M8" s="1069"/>
      <c r="N8" s="1072"/>
      <c r="O8" s="1068" t="s">
        <v>202</v>
      </c>
      <c r="P8" s="1069"/>
      <c r="Q8" s="1069"/>
      <c r="R8" s="1069"/>
      <c r="S8" s="1069"/>
      <c r="T8" s="1072"/>
      <c r="U8" s="1071" t="s">
        <v>111</v>
      </c>
      <c r="V8" s="1071"/>
      <c r="W8" s="1071"/>
      <c r="X8" s="1071"/>
      <c r="Y8" s="1071"/>
      <c r="Z8" s="1071"/>
      <c r="AA8" s="1083" t="s">
        <v>242</v>
      </c>
      <c r="AB8" s="1084"/>
      <c r="AC8" s="1084"/>
      <c r="AD8" s="1084"/>
      <c r="AE8" s="1084"/>
      <c r="AF8" s="1085"/>
    </row>
    <row r="9" spans="1:34" s="83" customFormat="1" ht="61.5" customHeight="1">
      <c r="A9" s="609"/>
      <c r="B9" s="1058"/>
      <c r="C9" s="77" t="s">
        <v>96</v>
      </c>
      <c r="D9" s="77" t="s">
        <v>100</v>
      </c>
      <c r="E9" s="77" t="s">
        <v>101</v>
      </c>
      <c r="F9" s="77" t="s">
        <v>372</v>
      </c>
      <c r="G9" s="77" t="s">
        <v>243</v>
      </c>
      <c r="H9" s="77" t="s">
        <v>19</v>
      </c>
      <c r="I9" s="77" t="s">
        <v>96</v>
      </c>
      <c r="J9" s="77" t="s">
        <v>100</v>
      </c>
      <c r="K9" s="77" t="s">
        <v>101</v>
      </c>
      <c r="L9" s="77" t="s">
        <v>372</v>
      </c>
      <c r="M9" s="77" t="s">
        <v>243</v>
      </c>
      <c r="N9" s="77" t="s">
        <v>19</v>
      </c>
      <c r="O9" s="77" t="s">
        <v>96</v>
      </c>
      <c r="P9" s="77" t="s">
        <v>100</v>
      </c>
      <c r="Q9" s="77" t="s">
        <v>101</v>
      </c>
      <c r="R9" s="77" t="s">
        <v>372</v>
      </c>
      <c r="S9" s="77" t="s">
        <v>243</v>
      </c>
      <c r="T9" s="77" t="s">
        <v>19</v>
      </c>
      <c r="U9" s="77" t="s">
        <v>244</v>
      </c>
      <c r="V9" s="77" t="s">
        <v>245</v>
      </c>
      <c r="W9" s="77" t="s">
        <v>246</v>
      </c>
      <c r="X9" s="77" t="s">
        <v>372</v>
      </c>
      <c r="Y9" s="77" t="s">
        <v>243</v>
      </c>
      <c r="Z9" s="77" t="s">
        <v>92</v>
      </c>
      <c r="AA9" s="77" t="s">
        <v>96</v>
      </c>
      <c r="AB9" s="77" t="s">
        <v>100</v>
      </c>
      <c r="AC9" s="77" t="s">
        <v>246</v>
      </c>
      <c r="AD9" s="77" t="s">
        <v>372</v>
      </c>
      <c r="AE9" s="77" t="s">
        <v>243</v>
      </c>
      <c r="AF9" s="77" t="s">
        <v>19</v>
      </c>
    </row>
    <row r="10" spans="1:34" s="165" customFormat="1" ht="16.149999999999999" customHeight="1">
      <c r="A10" s="68">
        <v>1</v>
      </c>
      <c r="B10" s="163">
        <v>2</v>
      </c>
      <c r="C10" s="163">
        <v>3</v>
      </c>
      <c r="D10" s="164">
        <v>4</v>
      </c>
      <c r="E10" s="164">
        <v>5</v>
      </c>
      <c r="F10" s="164">
        <v>6</v>
      </c>
      <c r="G10" s="164">
        <v>7</v>
      </c>
      <c r="H10" s="164">
        <v>9</v>
      </c>
      <c r="I10" s="164">
        <v>10</v>
      </c>
      <c r="J10" s="164">
        <v>11</v>
      </c>
      <c r="K10" s="164">
        <v>12</v>
      </c>
      <c r="L10" s="164">
        <v>13</v>
      </c>
      <c r="M10" s="164">
        <v>14</v>
      </c>
      <c r="N10" s="164">
        <v>16</v>
      </c>
      <c r="O10" s="164">
        <v>17</v>
      </c>
      <c r="P10" s="164">
        <v>18</v>
      </c>
      <c r="Q10" s="164">
        <v>19</v>
      </c>
      <c r="R10" s="164">
        <v>20</v>
      </c>
      <c r="S10" s="164">
        <v>21</v>
      </c>
      <c r="T10" s="164">
        <v>23</v>
      </c>
      <c r="U10" s="164">
        <v>24</v>
      </c>
      <c r="V10" s="164">
        <v>25</v>
      </c>
      <c r="W10" s="164">
        <v>26</v>
      </c>
      <c r="X10" s="164">
        <v>27</v>
      </c>
      <c r="Y10" s="164">
        <v>28</v>
      </c>
      <c r="Z10" s="164">
        <v>30</v>
      </c>
      <c r="AA10" s="164">
        <v>31</v>
      </c>
      <c r="AB10" s="164">
        <v>32</v>
      </c>
      <c r="AC10" s="164">
        <v>33</v>
      </c>
      <c r="AD10" s="164">
        <v>34</v>
      </c>
      <c r="AE10" s="164">
        <v>35</v>
      </c>
      <c r="AF10" s="164">
        <v>37</v>
      </c>
    </row>
    <row r="11" spans="1:34">
      <c r="A11" s="124">
        <v>1</v>
      </c>
      <c r="B11" s="31" t="s">
        <v>831</v>
      </c>
      <c r="C11" s="1086" t="s">
        <v>838</v>
      </c>
      <c r="D11" s="1087"/>
      <c r="E11" s="1087"/>
      <c r="F11" s="1087"/>
      <c r="G11" s="1087"/>
      <c r="H11" s="1087"/>
      <c r="I11" s="1087"/>
      <c r="J11" s="1087"/>
      <c r="K11" s="1087"/>
      <c r="L11" s="1087"/>
      <c r="M11" s="1087"/>
      <c r="N11" s="1087"/>
      <c r="O11" s="1087"/>
      <c r="P11" s="1087"/>
      <c r="Q11" s="1087"/>
      <c r="R11" s="1087"/>
      <c r="S11" s="1087"/>
      <c r="T11" s="1087"/>
      <c r="U11" s="1087"/>
      <c r="V11" s="1087"/>
      <c r="W11" s="1087"/>
      <c r="X11" s="1087"/>
      <c r="Y11" s="1087"/>
      <c r="Z11" s="1087"/>
      <c r="AA11" s="1087"/>
      <c r="AB11" s="1087"/>
      <c r="AC11" s="1087"/>
      <c r="AD11" s="1087"/>
      <c r="AE11" s="1087"/>
      <c r="AF11" s="1088"/>
    </row>
    <row r="12" spans="1:34">
      <c r="A12" s="124">
        <v>2</v>
      </c>
      <c r="B12" s="31" t="s">
        <v>832</v>
      </c>
      <c r="C12" s="1089"/>
      <c r="D12" s="1090"/>
      <c r="E12" s="1090"/>
      <c r="F12" s="1090"/>
      <c r="G12" s="1090"/>
      <c r="H12" s="1090"/>
      <c r="I12" s="1090"/>
      <c r="J12" s="1090"/>
      <c r="K12" s="1090"/>
      <c r="L12" s="1090"/>
      <c r="M12" s="1090"/>
      <c r="N12" s="1090"/>
      <c r="O12" s="1090"/>
      <c r="P12" s="1090"/>
      <c r="Q12" s="1090"/>
      <c r="R12" s="1090"/>
      <c r="S12" s="1090"/>
      <c r="T12" s="1090"/>
      <c r="U12" s="1090"/>
      <c r="V12" s="1090"/>
      <c r="W12" s="1090"/>
      <c r="X12" s="1090"/>
      <c r="Y12" s="1090"/>
      <c r="Z12" s="1090"/>
      <c r="AA12" s="1090"/>
      <c r="AB12" s="1090"/>
      <c r="AC12" s="1090"/>
      <c r="AD12" s="1090"/>
      <c r="AE12" s="1090"/>
      <c r="AF12" s="1091"/>
    </row>
    <row r="13" spans="1:34">
      <c r="A13" s="124">
        <v>3</v>
      </c>
      <c r="B13" s="31" t="s">
        <v>833</v>
      </c>
      <c r="C13" s="1089"/>
      <c r="D13" s="1090"/>
      <c r="E13" s="1090"/>
      <c r="F13" s="1090"/>
      <c r="G13" s="1090"/>
      <c r="H13" s="1090"/>
      <c r="I13" s="1090"/>
      <c r="J13" s="1090"/>
      <c r="K13" s="1090"/>
      <c r="L13" s="1090"/>
      <c r="M13" s="1090"/>
      <c r="N13" s="1090"/>
      <c r="O13" s="1090"/>
      <c r="P13" s="1090"/>
      <c r="Q13" s="1090"/>
      <c r="R13" s="1090"/>
      <c r="S13" s="1090"/>
      <c r="T13" s="1090"/>
      <c r="U13" s="1090"/>
      <c r="V13" s="1090"/>
      <c r="W13" s="1090"/>
      <c r="X13" s="1090"/>
      <c r="Y13" s="1090"/>
      <c r="Z13" s="1090"/>
      <c r="AA13" s="1090"/>
      <c r="AB13" s="1090"/>
      <c r="AC13" s="1090"/>
      <c r="AD13" s="1090"/>
      <c r="AE13" s="1090"/>
      <c r="AF13" s="1091"/>
    </row>
    <row r="14" spans="1:34">
      <c r="A14" s="124">
        <v>4</v>
      </c>
      <c r="B14" s="31" t="s">
        <v>834</v>
      </c>
      <c r="C14" s="1089"/>
      <c r="D14" s="1090"/>
      <c r="E14" s="1090"/>
      <c r="F14" s="1090"/>
      <c r="G14" s="1090"/>
      <c r="H14" s="1090"/>
      <c r="I14" s="1090"/>
      <c r="J14" s="1090"/>
      <c r="K14" s="1090"/>
      <c r="L14" s="1090"/>
      <c r="M14" s="1090"/>
      <c r="N14" s="1090"/>
      <c r="O14" s="1090"/>
      <c r="P14" s="1090"/>
      <c r="Q14" s="1090"/>
      <c r="R14" s="1090"/>
      <c r="S14" s="1090"/>
      <c r="T14" s="1090"/>
      <c r="U14" s="1090"/>
      <c r="V14" s="1090"/>
      <c r="W14" s="1090"/>
      <c r="X14" s="1090"/>
      <c r="Y14" s="1090"/>
      <c r="Z14" s="1090"/>
      <c r="AA14" s="1090"/>
      <c r="AB14" s="1090"/>
      <c r="AC14" s="1090"/>
      <c r="AD14" s="1090"/>
      <c r="AE14" s="1090"/>
      <c r="AF14" s="1091"/>
    </row>
    <row r="15" spans="1:34">
      <c r="A15" s="124">
        <v>5</v>
      </c>
      <c r="B15" s="31" t="s">
        <v>835</v>
      </c>
      <c r="C15" s="1089"/>
      <c r="D15" s="1090"/>
      <c r="E15" s="1090"/>
      <c r="F15" s="1090"/>
      <c r="G15" s="1090"/>
      <c r="H15" s="1090"/>
      <c r="I15" s="1090"/>
      <c r="J15" s="1090"/>
      <c r="K15" s="1090"/>
      <c r="L15" s="1090"/>
      <c r="M15" s="1090"/>
      <c r="N15" s="1090"/>
      <c r="O15" s="1090"/>
      <c r="P15" s="1090"/>
      <c r="Q15" s="1090"/>
      <c r="R15" s="1090"/>
      <c r="S15" s="1090"/>
      <c r="T15" s="1090"/>
      <c r="U15" s="1090"/>
      <c r="V15" s="1090"/>
      <c r="W15" s="1090"/>
      <c r="X15" s="1090"/>
      <c r="Y15" s="1090"/>
      <c r="Z15" s="1090"/>
      <c r="AA15" s="1090"/>
      <c r="AB15" s="1090"/>
      <c r="AC15" s="1090"/>
      <c r="AD15" s="1090"/>
      <c r="AE15" s="1090"/>
      <c r="AF15" s="1091"/>
    </row>
    <row r="16" spans="1:34">
      <c r="A16" s="124">
        <v>6</v>
      </c>
      <c r="B16" s="31" t="s">
        <v>836</v>
      </c>
      <c r="C16" s="1089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0"/>
      <c r="X16" s="1090"/>
      <c r="Y16" s="1090"/>
      <c r="Z16" s="1090"/>
      <c r="AA16" s="1090"/>
      <c r="AB16" s="1090"/>
      <c r="AC16" s="1090"/>
      <c r="AD16" s="1090"/>
      <c r="AE16" s="1090"/>
      <c r="AF16" s="1091"/>
    </row>
    <row r="17" spans="1:32" ht="16.5" customHeight="1">
      <c r="A17" s="124">
        <v>7</v>
      </c>
      <c r="B17" s="31" t="s">
        <v>19</v>
      </c>
      <c r="C17" s="1092"/>
      <c r="D17" s="1093"/>
      <c r="E17" s="1093"/>
      <c r="F17" s="1093"/>
      <c r="G17" s="1093"/>
      <c r="H17" s="1093"/>
      <c r="I17" s="1093"/>
      <c r="J17" s="1093"/>
      <c r="K17" s="1093"/>
      <c r="L17" s="1093"/>
      <c r="M17" s="1093"/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3"/>
      <c r="AC17" s="1093"/>
      <c r="AD17" s="1093"/>
      <c r="AE17" s="1093"/>
      <c r="AF17" s="1094"/>
    </row>
    <row r="19" spans="1:32" s="16" customFormat="1" ht="12.75">
      <c r="A19" s="15" t="s">
        <v>12</v>
      </c>
      <c r="I19" s="15"/>
      <c r="J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643" t="s">
        <v>13</v>
      </c>
      <c r="AA19" s="643"/>
      <c r="AB19" s="643"/>
      <c r="AC19" s="643"/>
      <c r="AD19" s="643"/>
      <c r="AE19" s="643"/>
      <c r="AF19" s="643"/>
    </row>
    <row r="20" spans="1:32" s="16" customFormat="1" ht="12.75" customHeight="1">
      <c r="N20" s="15"/>
      <c r="O20" s="799" t="s">
        <v>14</v>
      </c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</row>
    <row r="21" spans="1:32" s="16" customFormat="1" ht="12.75" customHeight="1">
      <c r="N21" s="799" t="s">
        <v>88</v>
      </c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</row>
    <row r="22" spans="1:32" s="16" customFormat="1" ht="12.75">
      <c r="A22" s="15"/>
      <c r="B22" s="15"/>
      <c r="O22" s="15"/>
      <c r="P22" s="15"/>
      <c r="Q22" s="15"/>
      <c r="R22" s="15"/>
      <c r="S22" s="15"/>
      <c r="T22" s="15"/>
      <c r="U22" s="15"/>
      <c r="V22" s="15"/>
      <c r="W22" s="630" t="s">
        <v>85</v>
      </c>
      <c r="X22" s="630"/>
      <c r="Y22" s="630"/>
      <c r="Z22" s="630"/>
      <c r="AA22" s="630"/>
      <c r="AB22" s="630"/>
      <c r="AC22" s="630"/>
      <c r="AD22" s="630"/>
      <c r="AE22" s="630"/>
      <c r="AF22" s="630"/>
    </row>
  </sheetData>
  <mergeCells count="15">
    <mergeCell ref="AE1:AH1"/>
    <mergeCell ref="Z19:AF19"/>
    <mergeCell ref="O20:AF20"/>
    <mergeCell ref="N21:AF21"/>
    <mergeCell ref="O8:T8"/>
    <mergeCell ref="C4:W4"/>
    <mergeCell ref="E2:V2"/>
    <mergeCell ref="W22:AF22"/>
    <mergeCell ref="AA8:AF8"/>
    <mergeCell ref="A8:A9"/>
    <mergeCell ref="B8:B9"/>
    <mergeCell ref="C8:H8"/>
    <mergeCell ref="I8:N8"/>
    <mergeCell ref="U8:Z8"/>
    <mergeCell ref="C11:AF1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4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3"/>
  <sheetViews>
    <sheetView topLeftCell="A4" zoomScaleSheetLayoutView="115" workbookViewId="0">
      <selection activeCell="P19" sqref="P19"/>
    </sheetView>
  </sheetViews>
  <sheetFormatPr defaultColWidth="8.85546875" defaultRowHeight="14.25"/>
  <cols>
    <col min="1" max="1" width="8.140625" style="76" customWidth="1"/>
    <col min="2" max="2" width="12.5703125" style="76" customWidth="1"/>
    <col min="3" max="3" width="12.140625" style="76" customWidth="1"/>
    <col min="4" max="4" width="11.7109375" style="76" customWidth="1"/>
    <col min="5" max="5" width="11.28515625" style="76" customWidth="1"/>
    <col min="6" max="6" width="14.140625" style="76" customWidth="1"/>
    <col min="7" max="7" width="11.7109375" style="76" customWidth="1"/>
    <col min="8" max="8" width="11.28515625" style="76" customWidth="1"/>
    <col min="9" max="9" width="11.7109375" style="76" customWidth="1"/>
    <col min="10" max="11" width="14" style="76" customWidth="1"/>
    <col min="12" max="12" width="13.140625" style="76" customWidth="1"/>
    <col min="13" max="13" width="11.7109375" style="76" customWidth="1"/>
    <col min="14" max="16384" width="8.85546875" style="76"/>
  </cols>
  <sheetData>
    <row r="1" spans="1:19" ht="15">
      <c r="B1" s="16"/>
      <c r="C1" s="16"/>
      <c r="D1" s="16"/>
      <c r="E1" s="16"/>
      <c r="F1" s="1"/>
      <c r="G1" s="1"/>
      <c r="H1" s="16"/>
      <c r="J1" s="42"/>
      <c r="K1" s="798" t="s">
        <v>558</v>
      </c>
      <c r="L1" s="798"/>
    </row>
    <row r="2" spans="1:19" ht="15.75">
      <c r="B2" s="627" t="s">
        <v>0</v>
      </c>
      <c r="C2" s="627"/>
      <c r="D2" s="627"/>
      <c r="E2" s="627"/>
      <c r="F2" s="627"/>
      <c r="G2" s="627"/>
      <c r="H2" s="627"/>
      <c r="I2" s="627"/>
      <c r="J2" s="627"/>
    </row>
    <row r="3" spans="1:19" ht="20.25">
      <c r="B3" s="628" t="s">
        <v>668</v>
      </c>
      <c r="C3" s="628"/>
      <c r="D3" s="628"/>
      <c r="E3" s="628"/>
      <c r="F3" s="628"/>
      <c r="G3" s="628"/>
      <c r="H3" s="628"/>
      <c r="I3" s="628"/>
      <c r="J3" s="628"/>
    </row>
    <row r="4" spans="1:19" ht="20.25">
      <c r="B4" s="136"/>
      <c r="C4" s="136"/>
      <c r="D4" s="136"/>
      <c r="E4" s="136"/>
      <c r="F4" s="136"/>
      <c r="G4" s="136"/>
      <c r="H4" s="136"/>
      <c r="I4" s="136"/>
      <c r="J4" s="136"/>
    </row>
    <row r="5" spans="1:19" ht="15.6" customHeight="1">
      <c r="B5" s="1111" t="s">
        <v>765</v>
      </c>
      <c r="C5" s="1111"/>
      <c r="D5" s="1111"/>
      <c r="E5" s="1111"/>
      <c r="F5" s="1111"/>
      <c r="G5" s="1111"/>
      <c r="H5" s="1111"/>
      <c r="I5" s="1111"/>
      <c r="J5" s="1111"/>
      <c r="K5" s="1111"/>
      <c r="L5" s="1111"/>
    </row>
    <row r="6" spans="1:19" ht="13.9" customHeight="1">
      <c r="A6" s="630" t="s">
        <v>893</v>
      </c>
      <c r="B6" s="630"/>
      <c r="C6" s="33"/>
    </row>
    <row r="7" spans="1:19" ht="15" customHeight="1">
      <c r="A7" s="1115" t="s">
        <v>113</v>
      </c>
      <c r="B7" s="1057" t="s">
        <v>3</v>
      </c>
      <c r="C7" s="1122" t="s">
        <v>27</v>
      </c>
      <c r="D7" s="1122"/>
      <c r="E7" s="1122"/>
      <c r="F7" s="1122"/>
      <c r="G7" s="1108" t="s">
        <v>28</v>
      </c>
      <c r="H7" s="1109"/>
      <c r="I7" s="1109"/>
      <c r="J7" s="1110"/>
      <c r="K7" s="1057" t="s">
        <v>397</v>
      </c>
      <c r="L7" s="1068" t="s">
        <v>786</v>
      </c>
      <c r="M7" s="1105" t="s">
        <v>860</v>
      </c>
    </row>
    <row r="8" spans="1:19" ht="31.15" customHeight="1">
      <c r="A8" s="1116"/>
      <c r="B8" s="1118"/>
      <c r="C8" s="1071" t="s">
        <v>256</v>
      </c>
      <c r="D8" s="1057" t="s">
        <v>458</v>
      </c>
      <c r="E8" s="1119" t="s">
        <v>99</v>
      </c>
      <c r="F8" s="1070"/>
      <c r="G8" s="1058" t="s">
        <v>256</v>
      </c>
      <c r="H8" s="1071" t="s">
        <v>458</v>
      </c>
      <c r="I8" s="1120" t="s">
        <v>99</v>
      </c>
      <c r="J8" s="1121"/>
      <c r="K8" s="1118"/>
      <c r="L8" s="1068"/>
      <c r="M8" s="1106"/>
    </row>
    <row r="9" spans="1:19" ht="84" customHeight="1">
      <c r="A9" s="1117"/>
      <c r="B9" s="1058"/>
      <c r="C9" s="1071"/>
      <c r="D9" s="1058"/>
      <c r="E9" s="90" t="s">
        <v>528</v>
      </c>
      <c r="F9" s="90" t="s">
        <v>459</v>
      </c>
      <c r="G9" s="1071"/>
      <c r="H9" s="1071"/>
      <c r="I9" s="90" t="s">
        <v>528</v>
      </c>
      <c r="J9" s="90" t="s">
        <v>459</v>
      </c>
      <c r="K9" s="1058"/>
      <c r="L9" s="1068"/>
      <c r="M9" s="1107"/>
      <c r="N9" s="118"/>
      <c r="O9" s="118"/>
    </row>
    <row r="10" spans="1:19" ht="15">
      <c r="A10" s="167">
        <v>1</v>
      </c>
      <c r="B10" s="166">
        <v>2</v>
      </c>
      <c r="C10" s="167">
        <v>3</v>
      </c>
      <c r="D10" s="166">
        <v>4</v>
      </c>
      <c r="E10" s="167">
        <v>5</v>
      </c>
      <c r="F10" s="166">
        <v>6</v>
      </c>
      <c r="G10" s="167">
        <v>7</v>
      </c>
      <c r="H10" s="166">
        <v>8</v>
      </c>
      <c r="I10" s="167">
        <v>9</v>
      </c>
      <c r="J10" s="166">
        <v>10</v>
      </c>
      <c r="K10" s="167" t="s">
        <v>566</v>
      </c>
      <c r="L10" s="166">
        <v>12</v>
      </c>
      <c r="M10" s="393">
        <v>13</v>
      </c>
      <c r="N10" s="118"/>
      <c r="O10" s="118"/>
    </row>
    <row r="11" spans="1:19" s="115" customFormat="1">
      <c r="A11" s="128">
        <v>1</v>
      </c>
      <c r="B11" s="31" t="s">
        <v>831</v>
      </c>
      <c r="C11" s="116">
        <v>815924</v>
      </c>
      <c r="D11" s="9">
        <v>9772</v>
      </c>
      <c r="E11" s="9">
        <v>9372</v>
      </c>
      <c r="F11" s="116">
        <v>0</v>
      </c>
      <c r="G11" s="1096" t="s">
        <v>853</v>
      </c>
      <c r="H11" s="1097"/>
      <c r="I11" s="1097"/>
      <c r="J11" s="1098"/>
      <c r="K11" s="9">
        <v>9472</v>
      </c>
      <c r="L11" s="117">
        <v>0</v>
      </c>
      <c r="M11" s="411">
        <v>947.2</v>
      </c>
      <c r="N11" s="118"/>
      <c r="O11" s="118"/>
      <c r="P11" s="118"/>
      <c r="Q11" s="118"/>
      <c r="R11" s="118"/>
      <c r="S11" s="118"/>
    </row>
    <row r="12" spans="1:19">
      <c r="A12" s="128">
        <v>2</v>
      </c>
      <c r="B12" s="31" t="s">
        <v>832</v>
      </c>
      <c r="C12" s="116">
        <v>328453</v>
      </c>
      <c r="D12" s="9">
        <v>3410</v>
      </c>
      <c r="E12" s="9">
        <v>3370</v>
      </c>
      <c r="F12" s="116">
        <v>0</v>
      </c>
      <c r="G12" s="1099"/>
      <c r="H12" s="1100"/>
      <c r="I12" s="1100"/>
      <c r="J12" s="1101"/>
      <c r="K12" s="9">
        <v>3410</v>
      </c>
      <c r="L12" s="117">
        <v>0</v>
      </c>
      <c r="M12" s="411">
        <v>341</v>
      </c>
      <c r="N12" s="118"/>
      <c r="O12" s="118"/>
    </row>
    <row r="13" spans="1:19">
      <c r="A13" s="128">
        <v>3</v>
      </c>
      <c r="B13" s="31" t="s">
        <v>833</v>
      </c>
      <c r="C13" s="115">
        <v>267721</v>
      </c>
      <c r="D13" s="9">
        <v>3200</v>
      </c>
      <c r="E13" s="9">
        <v>3173</v>
      </c>
      <c r="F13" s="115">
        <v>0</v>
      </c>
      <c r="G13" s="1099"/>
      <c r="H13" s="1100"/>
      <c r="I13" s="1100"/>
      <c r="J13" s="1101"/>
      <c r="K13" s="9">
        <v>3200</v>
      </c>
      <c r="L13" s="117">
        <v>0</v>
      </c>
      <c r="M13" s="411">
        <v>320</v>
      </c>
      <c r="N13" s="118"/>
      <c r="O13" s="118"/>
    </row>
    <row r="14" spans="1:19">
      <c r="A14" s="128">
        <v>4</v>
      </c>
      <c r="B14" s="31" t="s">
        <v>834</v>
      </c>
      <c r="C14" s="115">
        <v>176816</v>
      </c>
      <c r="D14" s="9">
        <v>2654</v>
      </c>
      <c r="E14" s="9">
        <v>2654</v>
      </c>
      <c r="F14" s="115">
        <v>0</v>
      </c>
      <c r="G14" s="1099"/>
      <c r="H14" s="1100"/>
      <c r="I14" s="1100"/>
      <c r="J14" s="1101"/>
      <c r="K14" s="9">
        <v>2654</v>
      </c>
      <c r="L14" s="117">
        <v>0</v>
      </c>
      <c r="M14" s="411">
        <v>265.39999999999998</v>
      </c>
    </row>
    <row r="15" spans="1:19">
      <c r="A15" s="128">
        <v>5</v>
      </c>
      <c r="B15" s="31" t="s">
        <v>835</v>
      </c>
      <c r="C15" s="115">
        <v>20381</v>
      </c>
      <c r="D15" s="9">
        <v>260</v>
      </c>
      <c r="E15" s="9">
        <v>246</v>
      </c>
      <c r="F15" s="115">
        <v>0</v>
      </c>
      <c r="G15" s="1099"/>
      <c r="H15" s="1100"/>
      <c r="I15" s="1100"/>
      <c r="J15" s="1101"/>
      <c r="K15" s="9">
        <v>260</v>
      </c>
      <c r="L15" s="117">
        <v>0</v>
      </c>
      <c r="M15" s="411">
        <v>26</v>
      </c>
      <c r="N15" s="76" t="s">
        <v>11</v>
      </c>
    </row>
    <row r="16" spans="1:19">
      <c r="A16" s="128">
        <v>6</v>
      </c>
      <c r="B16" s="31" t="s">
        <v>836</v>
      </c>
      <c r="C16" s="115">
        <v>3000</v>
      </c>
      <c r="D16" s="9">
        <v>40</v>
      </c>
      <c r="E16" s="9">
        <v>28</v>
      </c>
      <c r="F16" s="115">
        <v>0</v>
      </c>
      <c r="G16" s="1099"/>
      <c r="H16" s="1100"/>
      <c r="I16" s="1100"/>
      <c r="J16" s="1101"/>
      <c r="K16" s="9">
        <v>40</v>
      </c>
      <c r="L16" s="117">
        <v>0</v>
      </c>
      <c r="M16" s="411">
        <v>4</v>
      </c>
    </row>
    <row r="17" spans="1:19" ht="15">
      <c r="A17" s="128">
        <v>7</v>
      </c>
      <c r="B17" s="31" t="s">
        <v>19</v>
      </c>
      <c r="C17" s="393">
        <f>SUM(C11:C16)</f>
        <v>1612295</v>
      </c>
      <c r="D17" s="31">
        <f>SUM(D11:D16)</f>
        <v>19336</v>
      </c>
      <c r="E17" s="31">
        <f>SUM(E11:E16)</f>
        <v>18843</v>
      </c>
      <c r="F17" s="393">
        <v>0</v>
      </c>
      <c r="G17" s="1102"/>
      <c r="H17" s="1103"/>
      <c r="I17" s="1103"/>
      <c r="J17" s="1104"/>
      <c r="K17" s="31">
        <f>SUM(K11:K16)</f>
        <v>19036</v>
      </c>
      <c r="L17" s="394">
        <v>0</v>
      </c>
      <c r="M17" s="412">
        <f>SUM(M11:M16)</f>
        <v>1903.6</v>
      </c>
    </row>
    <row r="18" spans="1:19" ht="17.25" customHeight="1">
      <c r="A18" s="1112" t="s">
        <v>121</v>
      </c>
      <c r="B18" s="1113"/>
      <c r="C18" s="1113"/>
      <c r="D18" s="1113"/>
      <c r="E18" s="1113"/>
      <c r="F18" s="1113"/>
      <c r="G18" s="1113"/>
      <c r="H18" s="1113"/>
      <c r="I18" s="1113"/>
      <c r="J18" s="1113"/>
      <c r="K18" s="1114"/>
      <c r="L18" s="1114"/>
    </row>
    <row r="20" spans="1:19" s="16" customFormat="1" ht="15.75" customHeight="1">
      <c r="A20" s="631" t="s">
        <v>12</v>
      </c>
      <c r="B20" s="631"/>
      <c r="C20" s="1"/>
      <c r="D20" s="15"/>
      <c r="E20" s="15"/>
      <c r="H20" s="87"/>
      <c r="I20" s="87"/>
      <c r="K20" s="87" t="s">
        <v>13</v>
      </c>
    </row>
    <row r="21" spans="1:19" s="16" customFormat="1" ht="13.15" customHeight="1">
      <c r="J21" s="619"/>
      <c r="K21" s="619"/>
      <c r="L21" s="619"/>
      <c r="M21" s="619"/>
      <c r="N21" s="619"/>
      <c r="O21" s="619"/>
      <c r="P21" s="619"/>
      <c r="Q21" s="619"/>
      <c r="R21" s="619"/>
      <c r="S21" s="619"/>
    </row>
    <row r="22" spans="1:19" s="16" customFormat="1" ht="12.75">
      <c r="J22" s="619"/>
      <c r="K22" s="619"/>
      <c r="L22" s="619"/>
      <c r="M22" s="619"/>
      <c r="N22" s="619"/>
      <c r="O22" s="619"/>
      <c r="P22" s="619"/>
      <c r="Q22" s="619"/>
      <c r="R22" s="619"/>
      <c r="S22" s="619"/>
    </row>
    <row r="23" spans="1:19" s="16" customFormat="1" ht="12.75">
      <c r="B23" s="15"/>
      <c r="C23" s="15"/>
      <c r="D23" s="15"/>
      <c r="E23" s="15"/>
      <c r="J23" s="630"/>
      <c r="K23" s="630"/>
      <c r="L23" s="630"/>
    </row>
  </sheetData>
  <mergeCells count="24">
    <mergeCell ref="J23:L23"/>
    <mergeCell ref="L7:L9"/>
    <mergeCell ref="A18:L18"/>
    <mergeCell ref="A7:A9"/>
    <mergeCell ref="B7:B9"/>
    <mergeCell ref="K7:K9"/>
    <mergeCell ref="J21:S21"/>
    <mergeCell ref="J22:S22"/>
    <mergeCell ref="E8:F8"/>
    <mergeCell ref="I8:J8"/>
    <mergeCell ref="A20:B20"/>
    <mergeCell ref="C8:C9"/>
    <mergeCell ref="H8:H9"/>
    <mergeCell ref="G8:G9"/>
    <mergeCell ref="C7:F7"/>
    <mergeCell ref="D8:D9"/>
    <mergeCell ref="G11:J17"/>
    <mergeCell ref="M7:M9"/>
    <mergeCell ref="K1:L1"/>
    <mergeCell ref="B2:J2"/>
    <mergeCell ref="B3:J3"/>
    <mergeCell ref="G7:J7"/>
    <mergeCell ref="A6:B6"/>
    <mergeCell ref="B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</sheetPr>
  <dimension ref="A1:IU33"/>
  <sheetViews>
    <sheetView view="pageBreakPreview" zoomScale="70" zoomScaleNormal="90" zoomScaleSheetLayoutView="70" workbookViewId="0">
      <selection activeCell="AF22" sqref="AF22"/>
    </sheetView>
  </sheetViews>
  <sheetFormatPr defaultColWidth="9.140625" defaultRowHeight="12.75"/>
  <cols>
    <col min="1" max="1" width="4.7109375" style="181" customWidth="1"/>
    <col min="2" max="2" width="17.7109375" style="181" customWidth="1"/>
    <col min="3" max="3" width="9" style="181" bestFit="1" customWidth="1"/>
    <col min="4" max="5" width="7.85546875" style="181" customWidth="1"/>
    <col min="6" max="6" width="9" style="181" bestFit="1" customWidth="1"/>
    <col min="7" max="7" width="10" style="181" customWidth="1"/>
    <col min="8" max="9" width="7.85546875" style="181" customWidth="1"/>
    <col min="10" max="10" width="9.140625" style="181" customWidth="1"/>
    <col min="11" max="11" width="9.5703125" style="181" customWidth="1"/>
    <col min="12" max="13" width="7.85546875" style="181" customWidth="1"/>
    <col min="14" max="14" width="9.28515625" style="181" customWidth="1"/>
    <col min="15" max="15" width="9.7109375" style="181" customWidth="1"/>
    <col min="16" max="17" width="8" style="181" customWidth="1"/>
    <col min="18" max="18" width="9.5703125" style="181" customWidth="1"/>
    <col min="19" max="19" width="9.7109375" style="181" customWidth="1"/>
    <col min="20" max="21" width="8" style="181" customWidth="1"/>
    <col min="22" max="23" width="9.5703125" style="181" customWidth="1"/>
    <col min="24" max="25" width="8" style="181" customWidth="1"/>
    <col min="26" max="26" width="9.28515625" style="181" customWidth="1"/>
    <col min="27" max="27" width="10.42578125" style="181" customWidth="1"/>
    <col min="28" max="28" width="9.28515625" style="181" customWidth="1"/>
    <col min="29" max="29" width="8" style="181" customWidth="1"/>
    <col min="30" max="30" width="11.140625" style="181" customWidth="1"/>
    <col min="31" max="16384" width="9.140625" style="181"/>
  </cols>
  <sheetData>
    <row r="1" spans="1:255" ht="15">
      <c r="S1" s="1127" t="s">
        <v>571</v>
      </c>
      <c r="T1" s="1127"/>
      <c r="U1" s="1127"/>
      <c r="V1" s="1127"/>
      <c r="W1" s="1127"/>
      <c r="X1" s="1127"/>
      <c r="Y1" s="1127"/>
      <c r="Z1" s="1127"/>
      <c r="AA1" s="1127"/>
    </row>
    <row r="2" spans="1:255" ht="15.75">
      <c r="G2" s="182" t="s">
        <v>0</v>
      </c>
      <c r="H2" s="182"/>
      <c r="I2" s="182"/>
      <c r="J2" s="182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</row>
    <row r="3" spans="1:255" ht="15.75">
      <c r="G3" s="182"/>
      <c r="H3" s="182"/>
      <c r="I3" s="182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</row>
    <row r="4" spans="1:255" ht="18">
      <c r="B4" s="1128" t="s">
        <v>668</v>
      </c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28"/>
      <c r="R4" s="1128"/>
      <c r="S4" s="1128"/>
      <c r="T4" s="1128"/>
      <c r="U4" s="1128"/>
      <c r="V4" s="1128"/>
      <c r="W4" s="1128"/>
      <c r="X4" s="1128"/>
      <c r="Y4" s="1128"/>
      <c r="Z4" s="1128"/>
      <c r="AA4" s="1128"/>
    </row>
    <row r="6" spans="1:255" ht="15.75">
      <c r="B6" s="1129" t="s">
        <v>572</v>
      </c>
      <c r="C6" s="1129"/>
      <c r="D6" s="1129"/>
      <c r="E6" s="1129"/>
      <c r="F6" s="1129"/>
      <c r="G6" s="1129"/>
      <c r="H6" s="1129"/>
      <c r="I6" s="1129"/>
      <c r="J6" s="1129"/>
      <c r="K6" s="1129"/>
      <c r="L6" s="1129"/>
      <c r="M6" s="1129"/>
      <c r="N6" s="1129"/>
      <c r="O6" s="1129"/>
      <c r="P6" s="1129"/>
      <c r="Q6" s="1129"/>
      <c r="R6" s="1129"/>
      <c r="S6" s="1129"/>
      <c r="T6" s="1129"/>
      <c r="U6" s="1129"/>
      <c r="V6" s="1129"/>
      <c r="W6" s="1129"/>
      <c r="X6" s="1129"/>
      <c r="Y6" s="1129"/>
      <c r="Z6" s="1129"/>
      <c r="AA6" s="1129"/>
    </row>
    <row r="8" spans="1:255">
      <c r="A8" s="1123" t="s">
        <v>893</v>
      </c>
      <c r="B8" s="1123"/>
    </row>
    <row r="9" spans="1:255" ht="18">
      <c r="A9" s="184"/>
      <c r="B9" s="184"/>
      <c r="AB9" s="1135" t="s">
        <v>262</v>
      </c>
      <c r="AC9" s="1135"/>
    </row>
    <row r="10" spans="1:255" ht="12.75" customHeight="1">
      <c r="A10" s="1136" t="s">
        <v>2</v>
      </c>
      <c r="B10" s="1136" t="s">
        <v>114</v>
      </c>
      <c r="C10" s="1138" t="s">
        <v>27</v>
      </c>
      <c r="D10" s="1139"/>
      <c r="E10" s="1139"/>
      <c r="F10" s="1139"/>
      <c r="G10" s="1139"/>
      <c r="H10" s="1139"/>
      <c r="I10" s="1139"/>
      <c r="J10" s="1139"/>
      <c r="K10" s="1139"/>
      <c r="L10" s="1139"/>
      <c r="M10" s="1140"/>
      <c r="N10" s="378"/>
      <c r="O10" s="1138" t="s">
        <v>28</v>
      </c>
      <c r="P10" s="1139"/>
      <c r="Q10" s="1139"/>
      <c r="R10" s="1139"/>
      <c r="S10" s="1139"/>
      <c r="T10" s="1139"/>
      <c r="U10" s="1139"/>
      <c r="V10" s="1139"/>
      <c r="W10" s="1139"/>
      <c r="X10" s="1139"/>
      <c r="Y10" s="1140"/>
      <c r="Z10" s="389"/>
      <c r="AA10" s="1141" t="s">
        <v>146</v>
      </c>
      <c r="AB10" s="1142"/>
      <c r="AC10" s="1143"/>
      <c r="AD10" s="187"/>
      <c r="AE10" s="186"/>
      <c r="AF10" s="186"/>
      <c r="AG10" s="186"/>
      <c r="AH10" s="186"/>
      <c r="AI10" s="187"/>
      <c r="AJ10" s="188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</row>
    <row r="11" spans="1:255" ht="12.75" customHeight="1">
      <c r="A11" s="1137"/>
      <c r="B11" s="1137"/>
      <c r="C11" s="1130" t="s">
        <v>180</v>
      </c>
      <c r="D11" s="1131"/>
      <c r="E11" s="1132"/>
      <c r="F11" s="377"/>
      <c r="G11" s="1130" t="s">
        <v>181</v>
      </c>
      <c r="H11" s="1131"/>
      <c r="I11" s="1132"/>
      <c r="J11" s="377"/>
      <c r="K11" s="1130" t="s">
        <v>19</v>
      </c>
      <c r="L11" s="1131"/>
      <c r="M11" s="1132"/>
      <c r="N11" s="377"/>
      <c r="O11" s="1130" t="s">
        <v>180</v>
      </c>
      <c r="P11" s="1131"/>
      <c r="Q11" s="1132"/>
      <c r="R11" s="377"/>
      <c r="S11" s="1130" t="s">
        <v>181</v>
      </c>
      <c r="T11" s="1131"/>
      <c r="U11" s="1132"/>
      <c r="V11" s="377"/>
      <c r="W11" s="1130" t="s">
        <v>19</v>
      </c>
      <c r="X11" s="1131"/>
      <c r="Y11" s="1132"/>
      <c r="Z11" s="379"/>
      <c r="AA11" s="1144"/>
      <c r="AB11" s="1145"/>
      <c r="AC11" s="1146"/>
      <c r="AD11" s="187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</row>
    <row r="12" spans="1:255">
      <c r="A12" s="185"/>
      <c r="B12" s="185"/>
      <c r="C12" s="189" t="s">
        <v>263</v>
      </c>
      <c r="D12" s="190" t="s">
        <v>44</v>
      </c>
      <c r="E12" s="191" t="s">
        <v>45</v>
      </c>
      <c r="F12" s="418" t="s">
        <v>19</v>
      </c>
      <c r="G12" s="189" t="s">
        <v>263</v>
      </c>
      <c r="H12" s="190" t="s">
        <v>44</v>
      </c>
      <c r="I12" s="191" t="s">
        <v>45</v>
      </c>
      <c r="J12" s="418" t="s">
        <v>19</v>
      </c>
      <c r="K12" s="189" t="s">
        <v>263</v>
      </c>
      <c r="L12" s="190" t="s">
        <v>44</v>
      </c>
      <c r="M12" s="191" t="s">
        <v>45</v>
      </c>
      <c r="N12" s="418" t="s">
        <v>19</v>
      </c>
      <c r="O12" s="189" t="s">
        <v>263</v>
      </c>
      <c r="P12" s="190" t="s">
        <v>44</v>
      </c>
      <c r="Q12" s="191" t="s">
        <v>45</v>
      </c>
      <c r="R12" s="418" t="s">
        <v>19</v>
      </c>
      <c r="S12" s="189" t="s">
        <v>263</v>
      </c>
      <c r="T12" s="190" t="s">
        <v>44</v>
      </c>
      <c r="U12" s="191" t="s">
        <v>45</v>
      </c>
      <c r="V12" s="418" t="s">
        <v>19</v>
      </c>
      <c r="W12" s="189" t="s">
        <v>263</v>
      </c>
      <c r="X12" s="190" t="s">
        <v>44</v>
      </c>
      <c r="Y12" s="191" t="s">
        <v>45</v>
      </c>
      <c r="Z12" s="418" t="s">
        <v>19</v>
      </c>
      <c r="AA12" s="185" t="s">
        <v>263</v>
      </c>
      <c r="AB12" s="185" t="s">
        <v>44</v>
      </c>
      <c r="AC12" s="185" t="s">
        <v>45</v>
      </c>
      <c r="AD12" s="187" t="s">
        <v>19</v>
      </c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</row>
    <row r="13" spans="1:255">
      <c r="A13" s="185">
        <v>1</v>
      </c>
      <c r="B13" s="185">
        <v>2</v>
      </c>
      <c r="C13" s="185">
        <v>3</v>
      </c>
      <c r="D13" s="185">
        <v>4</v>
      </c>
      <c r="E13" s="185">
        <v>5</v>
      </c>
      <c r="F13" s="185">
        <v>6</v>
      </c>
      <c r="G13" s="185">
        <v>7</v>
      </c>
      <c r="H13" s="185">
        <v>8</v>
      </c>
      <c r="I13" s="185">
        <v>9</v>
      </c>
      <c r="J13" s="185">
        <v>10</v>
      </c>
      <c r="K13" s="185">
        <v>11</v>
      </c>
      <c r="L13" s="185">
        <v>12</v>
      </c>
      <c r="M13" s="185">
        <v>13</v>
      </c>
      <c r="N13" s="185">
        <v>14</v>
      </c>
      <c r="O13" s="185">
        <v>15</v>
      </c>
      <c r="P13" s="185">
        <v>16</v>
      </c>
      <c r="Q13" s="185">
        <v>17</v>
      </c>
      <c r="R13" s="185">
        <v>18</v>
      </c>
      <c r="S13" s="185">
        <v>19</v>
      </c>
      <c r="T13" s="185">
        <v>20</v>
      </c>
      <c r="U13" s="185">
        <v>21</v>
      </c>
      <c r="V13" s="185">
        <v>22</v>
      </c>
      <c r="W13" s="185">
        <v>23</v>
      </c>
      <c r="X13" s="185">
        <v>24</v>
      </c>
      <c r="Y13" s="185">
        <v>25</v>
      </c>
      <c r="Z13" s="185">
        <v>26</v>
      </c>
      <c r="AA13" s="185">
        <v>27</v>
      </c>
      <c r="AB13" s="185">
        <v>28</v>
      </c>
      <c r="AC13" s="185">
        <v>29</v>
      </c>
      <c r="AD13" s="194">
        <v>30</v>
      </c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</row>
    <row r="14" spans="1:255" ht="12.75" customHeight="1">
      <c r="A14" s="1133" t="s">
        <v>257</v>
      </c>
      <c r="B14" s="1134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93"/>
      <c r="AB14" s="194"/>
      <c r="AC14" s="194"/>
      <c r="AD14" s="194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</row>
    <row r="15" spans="1:255" ht="35.450000000000003" customHeight="1">
      <c r="A15" s="195">
        <v>1</v>
      </c>
      <c r="B15" s="196" t="s">
        <v>131</v>
      </c>
      <c r="C15" s="447">
        <f>F15*89.26%</f>
        <v>439.55194400000005</v>
      </c>
      <c r="D15" s="447">
        <f>F15*10.4%</f>
        <v>51.213760000000008</v>
      </c>
      <c r="E15" s="447">
        <f>F15*0.34%</f>
        <v>1.674296</v>
      </c>
      <c r="F15" s="447">
        <v>492.44</v>
      </c>
      <c r="G15" s="447">
        <v>0</v>
      </c>
      <c r="H15" s="447">
        <v>0</v>
      </c>
      <c r="I15" s="447">
        <v>0</v>
      </c>
      <c r="J15" s="447">
        <v>0</v>
      </c>
      <c r="K15" s="447">
        <f>N15*89.26%</f>
        <v>439.55194400000005</v>
      </c>
      <c r="L15" s="447">
        <f>N15*10.4%</f>
        <v>51.213760000000008</v>
      </c>
      <c r="M15" s="447">
        <f>N15*0.34%</f>
        <v>1.674296</v>
      </c>
      <c r="N15" s="447">
        <v>492.44</v>
      </c>
      <c r="O15" s="447">
        <f>R15*89.26%</f>
        <v>496.56230599999998</v>
      </c>
      <c r="P15" s="447">
        <f>R15*10.4%</f>
        <v>57.85624</v>
      </c>
      <c r="Q15" s="447">
        <f>R15*0.34%</f>
        <v>1.891454</v>
      </c>
      <c r="R15" s="447">
        <v>556.30999999999995</v>
      </c>
      <c r="S15" s="447">
        <v>0</v>
      </c>
      <c r="T15" s="447">
        <v>0</v>
      </c>
      <c r="U15" s="447">
        <v>0</v>
      </c>
      <c r="V15" s="447">
        <v>0</v>
      </c>
      <c r="W15" s="447">
        <f>Z15*89.26%</f>
        <v>496.56230599999998</v>
      </c>
      <c r="X15" s="447">
        <f>Z15*10.4%</f>
        <v>57.85624</v>
      </c>
      <c r="Y15" s="447">
        <f>Z15*0.34%</f>
        <v>1.891454</v>
      </c>
      <c r="Z15" s="447">
        <v>556.30999999999995</v>
      </c>
      <c r="AA15" s="447">
        <f>AD15*89.26%</f>
        <v>936.11425000000008</v>
      </c>
      <c r="AB15" s="447">
        <f>AD15*10.4%</f>
        <v>109.07000000000001</v>
      </c>
      <c r="AC15" s="447">
        <f>AD15*0.34%</f>
        <v>3.5657500000000004</v>
      </c>
      <c r="AD15" s="447">
        <f>Z15+N15</f>
        <v>1048.75</v>
      </c>
    </row>
    <row r="16" spans="1:255" ht="35.450000000000003" customHeight="1">
      <c r="A16" s="195">
        <v>2</v>
      </c>
      <c r="B16" s="197" t="s">
        <v>495</v>
      </c>
      <c r="C16" s="447">
        <f t="shared" ref="C16:C23" si="0">F16*89.26%</f>
        <v>3747.081244</v>
      </c>
      <c r="D16" s="447">
        <f t="shared" ref="D16:D23" si="1">F16*10.4%</f>
        <v>436.58575999999999</v>
      </c>
      <c r="E16" s="447">
        <f t="shared" ref="E16:E23" si="2">F16*0.34%</f>
        <v>14.272995999999999</v>
      </c>
      <c r="F16" s="447">
        <v>4197.9399999999996</v>
      </c>
      <c r="G16" s="447">
        <f>J16*89.26%</f>
        <v>2498.0571380000001</v>
      </c>
      <c r="H16" s="447">
        <f>J16*10.4%</f>
        <v>291.05752000000001</v>
      </c>
      <c r="I16" s="447">
        <f>J16*0.34%</f>
        <v>9.5153420000000004</v>
      </c>
      <c r="J16" s="447">
        <v>2798.63</v>
      </c>
      <c r="K16" s="447">
        <f t="shared" ref="K16:K23" si="3">N16*89.26%</f>
        <v>6245.1383820000001</v>
      </c>
      <c r="L16" s="447">
        <f t="shared" ref="L16:L23" si="4">N16*10.4%</f>
        <v>727.64328</v>
      </c>
      <c r="M16" s="447">
        <f t="shared" ref="M16:M23" si="5">N16*0.34%</f>
        <v>23.788338</v>
      </c>
      <c r="N16" s="447">
        <f>F16+J16</f>
        <v>6996.57</v>
      </c>
      <c r="O16" s="447">
        <f t="shared" ref="O16:O23" si="6">R16*89.26%</f>
        <v>4220.3913199999997</v>
      </c>
      <c r="P16" s="447">
        <f t="shared" ref="P16:P23" si="7">R16*10.4%</f>
        <v>491.7328</v>
      </c>
      <c r="Q16" s="447">
        <f t="shared" ref="Q16:Q23" si="8">R16*0.34%</f>
        <v>16.075880000000002</v>
      </c>
      <c r="R16" s="447">
        <v>4728.2</v>
      </c>
      <c r="S16" s="447">
        <f>V16*89.26%</f>
        <v>2813.6001639999999</v>
      </c>
      <c r="T16" s="447">
        <f>V16*10.4%</f>
        <v>327.82256000000001</v>
      </c>
      <c r="U16" s="447">
        <f>V16*0.34%</f>
        <v>10.717276</v>
      </c>
      <c r="V16" s="447">
        <v>3152.14</v>
      </c>
      <c r="W16" s="447">
        <f t="shared" ref="W16:W23" si="9">Z16*89.26%</f>
        <v>7033.991484000001</v>
      </c>
      <c r="X16" s="447">
        <f t="shared" ref="X16:X23" si="10">Z16*10.4%</f>
        <v>819.55536000000006</v>
      </c>
      <c r="Y16" s="447">
        <f t="shared" ref="Y16:Y23" si="11">Z16*0.34%</f>
        <v>26.793156000000003</v>
      </c>
      <c r="Z16" s="447">
        <f>R16+V16</f>
        <v>7880.34</v>
      </c>
      <c r="AA16" s="447">
        <f t="shared" ref="AA16:AA23" si="12">AD16*89.26%</f>
        <v>13279.129866000001</v>
      </c>
      <c r="AB16" s="447">
        <f t="shared" ref="AB16:AB23" si="13">AD16*10.4%</f>
        <v>1547.1986400000001</v>
      </c>
      <c r="AC16" s="447">
        <f t="shared" ref="AC16:AC23" si="14">AD16*0.34%</f>
        <v>50.581494000000006</v>
      </c>
      <c r="AD16" s="447">
        <f>N16+Z16</f>
        <v>14876.91</v>
      </c>
    </row>
    <row r="17" spans="1:30" ht="35.450000000000003" customHeight="1">
      <c r="A17" s="195">
        <v>3</v>
      </c>
      <c r="B17" s="197" t="s">
        <v>135</v>
      </c>
      <c r="C17" s="447">
        <f t="shared" si="0"/>
        <v>1019.4920160000001</v>
      </c>
      <c r="D17" s="447">
        <f t="shared" si="1"/>
        <v>118.78464000000002</v>
      </c>
      <c r="E17" s="447">
        <f t="shared" si="2"/>
        <v>3.8833440000000006</v>
      </c>
      <c r="F17" s="447">
        <v>1142.1600000000001</v>
      </c>
      <c r="G17" s="447">
        <f t="shared" ref="G17:G23" si="15">J17*89.26%</f>
        <v>679.6613440000001</v>
      </c>
      <c r="H17" s="447">
        <f t="shared" ref="H17:H23" si="16">J17*10.4%</f>
        <v>79.189760000000007</v>
      </c>
      <c r="I17" s="447">
        <f t="shared" ref="I17:I23" si="17">J17*0.34%</f>
        <v>2.5888960000000005</v>
      </c>
      <c r="J17" s="447">
        <v>761.44</v>
      </c>
      <c r="K17" s="447">
        <f t="shared" si="3"/>
        <v>1699.1533600000002</v>
      </c>
      <c r="L17" s="447">
        <f t="shared" si="4"/>
        <v>197.97440000000003</v>
      </c>
      <c r="M17" s="447">
        <f t="shared" si="5"/>
        <v>6.4722400000000011</v>
      </c>
      <c r="N17" s="447">
        <f>F17+J17</f>
        <v>1903.6000000000001</v>
      </c>
      <c r="O17" s="447">
        <f t="shared" si="6"/>
        <v>0</v>
      </c>
      <c r="P17" s="447">
        <f t="shared" si="7"/>
        <v>0</v>
      </c>
      <c r="Q17" s="447">
        <f t="shared" si="8"/>
        <v>0</v>
      </c>
      <c r="R17" s="447">
        <v>0</v>
      </c>
      <c r="S17" s="447">
        <f t="shared" ref="S17:S23" si="18">V17*89.26%</f>
        <v>0</v>
      </c>
      <c r="T17" s="447">
        <f t="shared" ref="T17:T23" si="19">V17*10.4%</f>
        <v>0</v>
      </c>
      <c r="U17" s="447">
        <f t="shared" ref="U17:U23" si="20">V17*0.34%</f>
        <v>0</v>
      </c>
      <c r="V17" s="447">
        <v>0</v>
      </c>
      <c r="W17" s="447">
        <f t="shared" si="9"/>
        <v>0</v>
      </c>
      <c r="X17" s="447">
        <f t="shared" si="10"/>
        <v>0</v>
      </c>
      <c r="Y17" s="447">
        <f t="shared" si="11"/>
        <v>0</v>
      </c>
      <c r="Z17" s="447">
        <v>0</v>
      </c>
      <c r="AA17" s="447">
        <f t="shared" si="12"/>
        <v>1699.1533600000002</v>
      </c>
      <c r="AB17" s="447">
        <f t="shared" si="13"/>
        <v>197.97440000000003</v>
      </c>
      <c r="AC17" s="447">
        <f t="shared" si="14"/>
        <v>6.4722400000000011</v>
      </c>
      <c r="AD17" s="447">
        <f>N17+Z17</f>
        <v>1903.6000000000001</v>
      </c>
    </row>
    <row r="18" spans="1:30" ht="35.450000000000003" customHeight="1">
      <c r="A18" s="195">
        <v>4</v>
      </c>
      <c r="B18" s="197" t="s">
        <v>133</v>
      </c>
      <c r="C18" s="447">
        <f t="shared" si="0"/>
        <v>131.863798</v>
      </c>
      <c r="D18" s="447">
        <f t="shared" si="1"/>
        <v>15.36392</v>
      </c>
      <c r="E18" s="447">
        <f t="shared" si="2"/>
        <v>0.50228200000000001</v>
      </c>
      <c r="F18" s="447">
        <v>147.72999999999999</v>
      </c>
      <c r="G18" s="447">
        <f t="shared" si="15"/>
        <v>0</v>
      </c>
      <c r="H18" s="447">
        <f t="shared" si="16"/>
        <v>0</v>
      </c>
      <c r="I18" s="447">
        <f t="shared" si="17"/>
        <v>0</v>
      </c>
      <c r="J18" s="447">
        <v>0</v>
      </c>
      <c r="K18" s="447">
        <f t="shared" si="3"/>
        <v>131.863798</v>
      </c>
      <c r="L18" s="447">
        <f t="shared" si="4"/>
        <v>15.36392</v>
      </c>
      <c r="M18" s="447">
        <f t="shared" si="5"/>
        <v>0.50228200000000001</v>
      </c>
      <c r="N18" s="447">
        <v>147.72999999999999</v>
      </c>
      <c r="O18" s="447">
        <f t="shared" si="6"/>
        <v>148.966014</v>
      </c>
      <c r="P18" s="447">
        <f t="shared" si="7"/>
        <v>17.356560000000002</v>
      </c>
      <c r="Q18" s="447">
        <f t="shared" si="8"/>
        <v>0.56742599999999999</v>
      </c>
      <c r="R18" s="447">
        <v>166.89</v>
      </c>
      <c r="S18" s="447">
        <f t="shared" si="18"/>
        <v>0</v>
      </c>
      <c r="T18" s="447">
        <f t="shared" si="19"/>
        <v>0</v>
      </c>
      <c r="U18" s="447">
        <f t="shared" si="20"/>
        <v>0</v>
      </c>
      <c r="V18" s="447">
        <v>0</v>
      </c>
      <c r="W18" s="447">
        <f t="shared" si="9"/>
        <v>148.966014</v>
      </c>
      <c r="X18" s="447">
        <f t="shared" si="10"/>
        <v>17.356560000000002</v>
      </c>
      <c r="Y18" s="447">
        <f t="shared" si="11"/>
        <v>0.56742599999999999</v>
      </c>
      <c r="Z18" s="447">
        <v>166.89</v>
      </c>
      <c r="AA18" s="447">
        <f t="shared" si="12"/>
        <v>280.829812</v>
      </c>
      <c r="AB18" s="447">
        <f t="shared" si="13"/>
        <v>32.720480000000002</v>
      </c>
      <c r="AC18" s="447">
        <f t="shared" si="14"/>
        <v>1.0697080000000001</v>
      </c>
      <c r="AD18" s="447">
        <f>N18+Z18</f>
        <v>314.62</v>
      </c>
    </row>
    <row r="19" spans="1:30" ht="35.450000000000003" customHeight="1">
      <c r="A19" s="195">
        <v>5</v>
      </c>
      <c r="B19" s="196" t="s">
        <v>134</v>
      </c>
      <c r="C19" s="447">
        <f t="shared" si="0"/>
        <v>96.079464000000002</v>
      </c>
      <c r="D19" s="447">
        <f t="shared" si="1"/>
        <v>11.194560000000001</v>
      </c>
      <c r="E19" s="447">
        <f t="shared" si="2"/>
        <v>0.36597600000000002</v>
      </c>
      <c r="F19" s="447">
        <v>107.64</v>
      </c>
      <c r="G19" s="447">
        <f t="shared" si="15"/>
        <v>0</v>
      </c>
      <c r="H19" s="447">
        <f t="shared" si="16"/>
        <v>0</v>
      </c>
      <c r="I19" s="447">
        <f t="shared" si="17"/>
        <v>0</v>
      </c>
      <c r="J19" s="447">
        <v>0</v>
      </c>
      <c r="K19" s="447">
        <f t="shared" si="3"/>
        <v>96.079464000000002</v>
      </c>
      <c r="L19" s="447">
        <f t="shared" si="4"/>
        <v>11.194560000000001</v>
      </c>
      <c r="M19" s="447">
        <f t="shared" si="5"/>
        <v>0.36597600000000002</v>
      </c>
      <c r="N19" s="447">
        <v>107.64</v>
      </c>
      <c r="O19" s="447">
        <f t="shared" si="6"/>
        <v>87.581912000000017</v>
      </c>
      <c r="P19" s="447">
        <f t="shared" si="7"/>
        <v>10.204480000000002</v>
      </c>
      <c r="Q19" s="447">
        <f t="shared" si="8"/>
        <v>0.33360800000000002</v>
      </c>
      <c r="R19" s="447">
        <v>98.12</v>
      </c>
      <c r="S19" s="447">
        <f t="shared" si="18"/>
        <v>0</v>
      </c>
      <c r="T19" s="447">
        <f t="shared" si="19"/>
        <v>0</v>
      </c>
      <c r="U19" s="447">
        <f t="shared" si="20"/>
        <v>0</v>
      </c>
      <c r="V19" s="447">
        <v>0</v>
      </c>
      <c r="W19" s="447">
        <f t="shared" si="9"/>
        <v>87.581912000000017</v>
      </c>
      <c r="X19" s="447">
        <f t="shared" si="10"/>
        <v>10.204480000000002</v>
      </c>
      <c r="Y19" s="447">
        <f t="shared" si="11"/>
        <v>0.33360800000000002</v>
      </c>
      <c r="Z19" s="447">
        <v>98.12</v>
      </c>
      <c r="AA19" s="447">
        <f t="shared" si="12"/>
        <v>183.66137600000002</v>
      </c>
      <c r="AB19" s="447">
        <f t="shared" si="13"/>
        <v>21.399039999999999</v>
      </c>
      <c r="AC19" s="447">
        <f t="shared" si="14"/>
        <v>0.69958399999999998</v>
      </c>
      <c r="AD19" s="447">
        <f>N19+Z19</f>
        <v>205.76</v>
      </c>
    </row>
    <row r="20" spans="1:30" ht="35.450000000000003" customHeight="1">
      <c r="A20" s="1133" t="s">
        <v>258</v>
      </c>
      <c r="B20" s="1134"/>
      <c r="C20" s="447">
        <f t="shared" si="0"/>
        <v>0</v>
      </c>
      <c r="D20" s="447">
        <f t="shared" si="1"/>
        <v>0</v>
      </c>
      <c r="E20" s="447">
        <f t="shared" si="2"/>
        <v>0</v>
      </c>
      <c r="F20" s="447">
        <v>0</v>
      </c>
      <c r="G20" s="447">
        <f t="shared" si="15"/>
        <v>0</v>
      </c>
      <c r="H20" s="447">
        <f t="shared" si="16"/>
        <v>0</v>
      </c>
      <c r="I20" s="447">
        <f t="shared" si="17"/>
        <v>0</v>
      </c>
      <c r="J20" s="447">
        <v>0</v>
      </c>
      <c r="K20" s="447">
        <f t="shared" si="3"/>
        <v>0</v>
      </c>
      <c r="L20" s="447">
        <f t="shared" si="4"/>
        <v>0</v>
      </c>
      <c r="M20" s="447">
        <f t="shared" si="5"/>
        <v>0</v>
      </c>
      <c r="N20" s="447"/>
      <c r="O20" s="447">
        <f t="shared" si="6"/>
        <v>0</v>
      </c>
      <c r="P20" s="447">
        <f t="shared" si="7"/>
        <v>0</v>
      </c>
      <c r="Q20" s="447">
        <f t="shared" si="8"/>
        <v>0</v>
      </c>
      <c r="R20" s="447">
        <v>0</v>
      </c>
      <c r="S20" s="447">
        <f t="shared" si="18"/>
        <v>0</v>
      </c>
      <c r="T20" s="447">
        <f t="shared" si="19"/>
        <v>0</v>
      </c>
      <c r="U20" s="447">
        <f t="shared" si="20"/>
        <v>0</v>
      </c>
      <c r="V20" s="447">
        <v>0</v>
      </c>
      <c r="W20" s="447">
        <f t="shared" si="9"/>
        <v>0</v>
      </c>
      <c r="X20" s="447">
        <f t="shared" si="10"/>
        <v>0</v>
      </c>
      <c r="Y20" s="447">
        <f t="shared" si="11"/>
        <v>0</v>
      </c>
      <c r="Z20" s="447">
        <v>0</v>
      </c>
      <c r="AA20" s="447">
        <f t="shared" si="12"/>
        <v>0</v>
      </c>
      <c r="AB20" s="447">
        <f t="shared" si="13"/>
        <v>0</v>
      </c>
      <c r="AC20" s="447">
        <f t="shared" si="14"/>
        <v>0</v>
      </c>
      <c r="AD20" s="447">
        <v>0</v>
      </c>
    </row>
    <row r="21" spans="1:30" ht="35.450000000000003" customHeight="1">
      <c r="A21" s="195">
        <v>6</v>
      </c>
      <c r="B21" s="196" t="s">
        <v>136</v>
      </c>
      <c r="C21" s="447">
        <f t="shared" si="0"/>
        <v>0</v>
      </c>
      <c r="D21" s="447">
        <f t="shared" si="1"/>
        <v>0</v>
      </c>
      <c r="E21" s="447">
        <f t="shared" si="2"/>
        <v>0</v>
      </c>
      <c r="F21" s="447">
        <v>0</v>
      </c>
      <c r="G21" s="447">
        <f t="shared" si="15"/>
        <v>0</v>
      </c>
      <c r="H21" s="447">
        <f t="shared" si="16"/>
        <v>0</v>
      </c>
      <c r="I21" s="447">
        <f t="shared" si="17"/>
        <v>0</v>
      </c>
      <c r="J21" s="447">
        <v>0</v>
      </c>
      <c r="K21" s="447">
        <f t="shared" si="3"/>
        <v>0</v>
      </c>
      <c r="L21" s="447">
        <f t="shared" si="4"/>
        <v>0</v>
      </c>
      <c r="M21" s="447">
        <f t="shared" si="5"/>
        <v>0</v>
      </c>
      <c r="N21" s="447"/>
      <c r="O21" s="447">
        <f t="shared" si="6"/>
        <v>0</v>
      </c>
      <c r="P21" s="447">
        <f t="shared" si="7"/>
        <v>0</v>
      </c>
      <c r="Q21" s="447">
        <f t="shared" si="8"/>
        <v>0</v>
      </c>
      <c r="R21" s="447">
        <v>0</v>
      </c>
      <c r="S21" s="447">
        <f t="shared" si="18"/>
        <v>0</v>
      </c>
      <c r="T21" s="447">
        <f t="shared" si="19"/>
        <v>0</v>
      </c>
      <c r="U21" s="447">
        <f t="shared" si="20"/>
        <v>0</v>
      </c>
      <c r="V21" s="447">
        <v>0</v>
      </c>
      <c r="W21" s="447">
        <f t="shared" si="9"/>
        <v>0</v>
      </c>
      <c r="X21" s="447">
        <f t="shared" si="10"/>
        <v>0</v>
      </c>
      <c r="Y21" s="447">
        <f t="shared" si="11"/>
        <v>0</v>
      </c>
      <c r="Z21" s="447">
        <v>0</v>
      </c>
      <c r="AA21" s="447">
        <f t="shared" si="12"/>
        <v>0</v>
      </c>
      <c r="AB21" s="447">
        <f t="shared" si="13"/>
        <v>0</v>
      </c>
      <c r="AC21" s="447">
        <f t="shared" si="14"/>
        <v>0</v>
      </c>
      <c r="AD21" s="447">
        <v>0</v>
      </c>
    </row>
    <row r="22" spans="1:30" ht="35.450000000000003" customHeight="1">
      <c r="A22" s="195">
        <v>7</v>
      </c>
      <c r="B22" s="196" t="s">
        <v>137</v>
      </c>
      <c r="C22" s="447">
        <f t="shared" si="0"/>
        <v>0</v>
      </c>
      <c r="D22" s="447">
        <f t="shared" si="1"/>
        <v>0</v>
      </c>
      <c r="E22" s="447">
        <f t="shared" si="2"/>
        <v>0</v>
      </c>
      <c r="F22" s="447">
        <v>0</v>
      </c>
      <c r="G22" s="447">
        <f t="shared" si="15"/>
        <v>0</v>
      </c>
      <c r="H22" s="447">
        <f t="shared" si="16"/>
        <v>0</v>
      </c>
      <c r="I22" s="447">
        <f t="shared" si="17"/>
        <v>0</v>
      </c>
      <c r="J22" s="447">
        <v>0</v>
      </c>
      <c r="K22" s="447">
        <f t="shared" si="3"/>
        <v>0</v>
      </c>
      <c r="L22" s="447">
        <f t="shared" si="4"/>
        <v>0</v>
      </c>
      <c r="M22" s="447">
        <f t="shared" si="5"/>
        <v>0</v>
      </c>
      <c r="N22" s="447"/>
      <c r="O22" s="447">
        <f t="shared" si="6"/>
        <v>0</v>
      </c>
      <c r="P22" s="447">
        <f t="shared" si="7"/>
        <v>0</v>
      </c>
      <c r="Q22" s="447">
        <f t="shared" si="8"/>
        <v>0</v>
      </c>
      <c r="R22" s="447">
        <v>0</v>
      </c>
      <c r="S22" s="447">
        <f t="shared" si="18"/>
        <v>0</v>
      </c>
      <c r="T22" s="447">
        <f t="shared" si="19"/>
        <v>0</v>
      </c>
      <c r="U22" s="447">
        <f t="shared" si="20"/>
        <v>0</v>
      </c>
      <c r="V22" s="447">
        <v>0</v>
      </c>
      <c r="W22" s="447">
        <f t="shared" si="9"/>
        <v>0</v>
      </c>
      <c r="X22" s="447">
        <f t="shared" si="10"/>
        <v>0</v>
      </c>
      <c r="Y22" s="447">
        <f t="shared" si="11"/>
        <v>0</v>
      </c>
      <c r="Z22" s="447">
        <v>0</v>
      </c>
      <c r="AA22" s="447">
        <f t="shared" si="12"/>
        <v>0</v>
      </c>
      <c r="AB22" s="447">
        <f t="shared" si="13"/>
        <v>0</v>
      </c>
      <c r="AC22" s="447">
        <f t="shared" si="14"/>
        <v>0</v>
      </c>
      <c r="AD22" s="447">
        <v>0</v>
      </c>
    </row>
    <row r="23" spans="1:30" ht="35.450000000000003" customHeight="1">
      <c r="A23" s="195" t="s">
        <v>19</v>
      </c>
      <c r="B23" s="196"/>
      <c r="C23" s="448">
        <f t="shared" si="0"/>
        <v>5434.0684659999997</v>
      </c>
      <c r="D23" s="448">
        <f t="shared" si="1"/>
        <v>633.14263999999991</v>
      </c>
      <c r="E23" s="448">
        <f t="shared" si="2"/>
        <v>20.698893999999999</v>
      </c>
      <c r="F23" s="448">
        <f>F15+F16+F17+F18+F19</f>
        <v>6087.9099999999989</v>
      </c>
      <c r="G23" s="448">
        <f t="shared" si="15"/>
        <v>3177.7184820000002</v>
      </c>
      <c r="H23" s="448">
        <f t="shared" si="16"/>
        <v>370.24728000000005</v>
      </c>
      <c r="I23" s="448">
        <f t="shared" si="17"/>
        <v>12.104238000000002</v>
      </c>
      <c r="J23" s="448">
        <f>J16+J17</f>
        <v>3560.07</v>
      </c>
      <c r="K23" s="448">
        <f t="shared" si="3"/>
        <v>8515.7074839999987</v>
      </c>
      <c r="L23" s="448">
        <f t="shared" si="4"/>
        <v>992.19535999999994</v>
      </c>
      <c r="M23" s="448">
        <f t="shared" si="5"/>
        <v>32.437155999999995</v>
      </c>
      <c r="N23" s="448">
        <f>N15+N16+N17+N18</f>
        <v>9540.3399999999983</v>
      </c>
      <c r="O23" s="448">
        <f t="shared" si="6"/>
        <v>4953.5015520000006</v>
      </c>
      <c r="P23" s="448">
        <f t="shared" si="7"/>
        <v>577.15008000000012</v>
      </c>
      <c r="Q23" s="448">
        <f t="shared" si="8"/>
        <v>18.868368000000004</v>
      </c>
      <c r="R23" s="448">
        <f>R15+R16+R18+R19</f>
        <v>5549.52</v>
      </c>
      <c r="S23" s="448">
        <f t="shared" si="18"/>
        <v>2813.6001639999999</v>
      </c>
      <c r="T23" s="448">
        <f t="shared" si="19"/>
        <v>327.82256000000001</v>
      </c>
      <c r="U23" s="448">
        <f t="shared" si="20"/>
        <v>10.717276</v>
      </c>
      <c r="V23" s="448">
        <f>V16+V15</f>
        <v>3152.14</v>
      </c>
      <c r="W23" s="448">
        <f t="shared" si="9"/>
        <v>7679.5198039999996</v>
      </c>
      <c r="X23" s="448">
        <f t="shared" si="10"/>
        <v>894.76815999999997</v>
      </c>
      <c r="Y23" s="448">
        <f t="shared" si="11"/>
        <v>29.252036</v>
      </c>
      <c r="Z23" s="448">
        <f>Z15+Z16+Z17+Z18</f>
        <v>8603.5399999999991</v>
      </c>
      <c r="AA23" s="448">
        <f t="shared" si="12"/>
        <v>16378.888663999998</v>
      </c>
      <c r="AB23" s="448">
        <f t="shared" si="13"/>
        <v>1908.3625599999998</v>
      </c>
      <c r="AC23" s="448">
        <f t="shared" si="14"/>
        <v>62.388775999999993</v>
      </c>
      <c r="AD23" s="448">
        <f>AD15+AD16+AD17+AD18+AD19</f>
        <v>18349.639999999996</v>
      </c>
    </row>
    <row r="24" spans="1:30">
      <c r="A24" s="198"/>
      <c r="B24" s="198"/>
    </row>
    <row r="28" spans="1:30">
      <c r="A28" s="1124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99"/>
      <c r="M28" s="199"/>
      <c r="N28" s="376"/>
      <c r="O28" s="199"/>
      <c r="P28" s="199"/>
      <c r="Q28" s="199"/>
      <c r="R28" s="376"/>
      <c r="S28" s="1124"/>
      <c r="T28" s="1124"/>
      <c r="U28" s="1124"/>
      <c r="V28" s="1124"/>
      <c r="W28" s="1124"/>
      <c r="X28" s="1124"/>
      <c r="Y28" s="1124"/>
      <c r="Z28" s="1124"/>
      <c r="AA28" s="1124"/>
    </row>
    <row r="29" spans="1:30">
      <c r="J29" s="181" t="s">
        <v>416</v>
      </c>
    </row>
    <row r="30" spans="1:30" ht="15.75">
      <c r="A30" s="200" t="s">
        <v>12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W30" s="1126" t="s">
        <v>13</v>
      </c>
      <c r="X30" s="1126"/>
      <c r="Y30" s="1126"/>
      <c r="Z30" s="1126"/>
      <c r="AA30" s="1126"/>
    </row>
    <row r="31" spans="1:30" ht="15.75">
      <c r="A31" s="1125" t="s">
        <v>14</v>
      </c>
      <c r="B31" s="1125"/>
      <c r="C31" s="1125"/>
      <c r="D31" s="1125"/>
      <c r="E31" s="1125"/>
      <c r="F31" s="1125"/>
      <c r="G31" s="1125"/>
      <c r="H31" s="1125"/>
      <c r="I31" s="1125"/>
      <c r="J31" s="1125"/>
      <c r="K31" s="1125"/>
      <c r="L31" s="1125"/>
      <c r="M31" s="1125"/>
      <c r="N31" s="1125"/>
      <c r="O31" s="1125"/>
      <c r="P31" s="1125"/>
      <c r="Q31" s="1125"/>
      <c r="R31" s="1125"/>
      <c r="S31" s="1125"/>
      <c r="T31" s="1125"/>
      <c r="U31" s="1125"/>
      <c r="V31" s="1125"/>
      <c r="W31" s="1125"/>
      <c r="X31" s="1125"/>
      <c r="Y31" s="1125"/>
      <c r="Z31" s="1125"/>
      <c r="AA31" s="1125"/>
    </row>
    <row r="32" spans="1:30" ht="15.75">
      <c r="A32" s="1125" t="s">
        <v>15</v>
      </c>
      <c r="B32" s="1125"/>
      <c r="C32" s="1125"/>
      <c r="D32" s="1125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</row>
    <row r="33" spans="23:29">
      <c r="W33" s="1123" t="s">
        <v>85</v>
      </c>
      <c r="X33" s="1123"/>
      <c r="Y33" s="1123"/>
      <c r="Z33" s="1123"/>
      <c r="AA33" s="1123"/>
      <c r="AB33" s="1123"/>
      <c r="AC33" s="1123"/>
    </row>
  </sheetData>
  <mergeCells count="24">
    <mergeCell ref="A20:B20"/>
    <mergeCell ref="A14:B14"/>
    <mergeCell ref="S11:U11"/>
    <mergeCell ref="AB9:AC9"/>
    <mergeCell ref="A10:A11"/>
    <mergeCell ref="B10:B11"/>
    <mergeCell ref="C10:M10"/>
    <mergeCell ref="O10:Y10"/>
    <mergeCell ref="AA10:AC11"/>
    <mergeCell ref="W11:Y11"/>
    <mergeCell ref="S1:AA1"/>
    <mergeCell ref="B4:AA4"/>
    <mergeCell ref="B6:AA6"/>
    <mergeCell ref="A8:B8"/>
    <mergeCell ref="C11:E11"/>
    <mergeCell ref="G11:I11"/>
    <mergeCell ref="K11:M11"/>
    <mergeCell ref="O11:Q11"/>
    <mergeCell ref="W33:AC33"/>
    <mergeCell ref="A28:K28"/>
    <mergeCell ref="S28:AA28"/>
    <mergeCell ref="A31:AA31"/>
    <mergeCell ref="W30:AA30"/>
    <mergeCell ref="A32:AA32"/>
  </mergeCells>
  <printOptions horizontalCentered="1"/>
  <pageMargins left="0.70866141732283472" right="0.70866141732283472" top="0.23622047244094491" bottom="0" header="0.31496062992125984" footer="0.31496062992125984"/>
  <pageSetup paperSize="9" scale="50" orientation="landscape" r:id="rId1"/>
  <colBreaks count="1" manualBreakCount="1">
    <brk id="29" max="104857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1"/>
  <sheetViews>
    <sheetView zoomScaleSheetLayoutView="78" workbookViewId="0">
      <selection activeCell="A8" sqref="A8:B8"/>
    </sheetView>
  </sheetViews>
  <sheetFormatPr defaultColWidth="9.140625" defaultRowHeight="12.75"/>
  <cols>
    <col min="1" max="1" width="7.42578125" style="178" customWidth="1"/>
    <col min="2" max="2" width="17.140625" style="178" customWidth="1"/>
    <col min="3" max="3" width="11" style="178" customWidth="1"/>
    <col min="4" max="4" width="10" style="178" customWidth="1"/>
    <col min="5" max="5" width="11.85546875" style="178" customWidth="1"/>
    <col min="6" max="6" width="12.140625" style="178" customWidth="1"/>
    <col min="7" max="7" width="13.28515625" style="178" customWidth="1"/>
    <col min="8" max="8" width="14.5703125" style="178" customWidth="1"/>
    <col min="9" max="9" width="12.7109375" style="178" customWidth="1"/>
    <col min="10" max="10" width="14" style="178" customWidth="1"/>
    <col min="11" max="11" width="10.85546875" style="178" customWidth="1"/>
    <col min="12" max="12" width="10.7109375" style="178" customWidth="1"/>
    <col min="13" max="16384" width="9.140625" style="178"/>
  </cols>
  <sheetData>
    <row r="1" spans="1:16" s="92" customFormat="1">
      <c r="E1" s="1161"/>
      <c r="F1" s="1161"/>
      <c r="G1" s="1161"/>
      <c r="H1" s="1161"/>
      <c r="I1" s="1161"/>
      <c r="J1" s="335" t="s">
        <v>787</v>
      </c>
    </row>
    <row r="2" spans="1:16" s="92" customFormat="1" ht="15">
      <c r="A2" s="1162" t="s">
        <v>0</v>
      </c>
      <c r="B2" s="1162"/>
      <c r="C2" s="1162"/>
      <c r="D2" s="1162"/>
      <c r="E2" s="1162"/>
      <c r="F2" s="1162"/>
      <c r="G2" s="1162"/>
      <c r="H2" s="1162"/>
      <c r="I2" s="1162"/>
      <c r="J2" s="1162"/>
    </row>
    <row r="3" spans="1:16" s="92" customFormat="1" ht="20.25">
      <c r="A3" s="697" t="s">
        <v>668</v>
      </c>
      <c r="B3" s="697"/>
      <c r="C3" s="697"/>
      <c r="D3" s="697"/>
      <c r="E3" s="697"/>
      <c r="F3" s="697"/>
      <c r="G3" s="697"/>
      <c r="H3" s="697"/>
      <c r="I3" s="697"/>
      <c r="J3" s="697"/>
    </row>
    <row r="4" spans="1:16" s="92" customFormat="1" ht="14.25" customHeight="1"/>
    <row r="5" spans="1:16" ht="19.5" customHeight="1">
      <c r="A5" s="1164" t="s">
        <v>788</v>
      </c>
      <c r="B5" s="1164"/>
      <c r="C5" s="1164"/>
      <c r="D5" s="1164"/>
      <c r="E5" s="1164"/>
      <c r="F5" s="1164"/>
      <c r="G5" s="1164"/>
      <c r="H5" s="1164"/>
      <c r="I5" s="1164"/>
      <c r="J5" s="1164"/>
      <c r="K5" s="1164"/>
      <c r="L5" s="1164"/>
    </row>
    <row r="6" spans="1:16" ht="13.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</row>
    <row r="7" spans="1:16" ht="0.75" customHeight="1"/>
    <row r="8" spans="1:16">
      <c r="A8" s="1151" t="s">
        <v>906</v>
      </c>
      <c r="B8" s="1151"/>
      <c r="C8" s="337"/>
      <c r="H8" s="1163" t="s">
        <v>897</v>
      </c>
      <c r="I8" s="1163"/>
      <c r="J8" s="1163"/>
    </row>
    <row r="9" spans="1:16">
      <c r="A9" s="925" t="s">
        <v>2</v>
      </c>
      <c r="B9" s="925" t="s">
        <v>38</v>
      </c>
      <c r="C9" s="1149" t="s">
        <v>790</v>
      </c>
      <c r="D9" s="1149"/>
      <c r="E9" s="1149" t="s">
        <v>132</v>
      </c>
      <c r="F9" s="1149"/>
      <c r="G9" s="1149" t="s">
        <v>791</v>
      </c>
      <c r="H9" s="1149"/>
      <c r="I9" s="1149" t="s">
        <v>133</v>
      </c>
      <c r="J9" s="1149"/>
      <c r="K9" s="1149" t="s">
        <v>134</v>
      </c>
      <c r="L9" s="1149"/>
      <c r="O9" s="338"/>
      <c r="P9" s="339"/>
    </row>
    <row r="10" spans="1:16" ht="53.25" customHeight="1">
      <c r="A10" s="925"/>
      <c r="B10" s="925"/>
      <c r="C10" s="334" t="s">
        <v>792</v>
      </c>
      <c r="D10" s="334" t="s">
        <v>793</v>
      </c>
      <c r="E10" s="334" t="s">
        <v>794</v>
      </c>
      <c r="F10" s="334" t="s">
        <v>795</v>
      </c>
      <c r="G10" s="334" t="s">
        <v>794</v>
      </c>
      <c r="H10" s="334" t="s">
        <v>795</v>
      </c>
      <c r="I10" s="334" t="s">
        <v>792</v>
      </c>
      <c r="J10" s="334" t="s">
        <v>793</v>
      </c>
      <c r="K10" s="334" t="s">
        <v>792</v>
      </c>
      <c r="L10" s="334" t="s">
        <v>793</v>
      </c>
    </row>
    <row r="11" spans="1:16">
      <c r="A11" s="334">
        <v>1</v>
      </c>
      <c r="B11" s="334">
        <v>2</v>
      </c>
      <c r="C11" s="334">
        <v>3</v>
      </c>
      <c r="D11" s="334">
        <v>4</v>
      </c>
      <c r="E11" s="334">
        <v>5</v>
      </c>
      <c r="F11" s="334">
        <v>6</v>
      </c>
      <c r="G11" s="334">
        <v>7</v>
      </c>
      <c r="H11" s="334">
        <v>8</v>
      </c>
      <c r="I11" s="334">
        <v>9</v>
      </c>
      <c r="J11" s="334">
        <v>10</v>
      </c>
      <c r="K11" s="334">
        <v>11</v>
      </c>
      <c r="L11" s="334">
        <v>12</v>
      </c>
    </row>
    <row r="12" spans="1:16">
      <c r="A12" s="340">
        <v>1</v>
      </c>
      <c r="B12" s="31" t="s">
        <v>831</v>
      </c>
      <c r="C12" s="1152" t="s">
        <v>839</v>
      </c>
      <c r="D12" s="1153"/>
      <c r="E12" s="1153"/>
      <c r="F12" s="1153"/>
      <c r="G12" s="1153"/>
      <c r="H12" s="1153"/>
      <c r="I12" s="1153"/>
      <c r="J12" s="1153"/>
      <c r="K12" s="1153"/>
      <c r="L12" s="1154"/>
    </row>
    <row r="13" spans="1:16">
      <c r="A13" s="340">
        <v>2</v>
      </c>
      <c r="B13" s="31" t="s">
        <v>832</v>
      </c>
      <c r="C13" s="1155"/>
      <c r="D13" s="1156"/>
      <c r="E13" s="1156"/>
      <c r="F13" s="1156"/>
      <c r="G13" s="1156"/>
      <c r="H13" s="1156"/>
      <c r="I13" s="1156"/>
      <c r="J13" s="1156"/>
      <c r="K13" s="1156"/>
      <c r="L13" s="1157"/>
    </row>
    <row r="14" spans="1:16">
      <c r="A14" s="340">
        <v>3</v>
      </c>
      <c r="B14" s="31" t="s">
        <v>833</v>
      </c>
      <c r="C14" s="1155"/>
      <c r="D14" s="1156"/>
      <c r="E14" s="1156"/>
      <c r="F14" s="1156"/>
      <c r="G14" s="1156"/>
      <c r="H14" s="1156"/>
      <c r="I14" s="1156"/>
      <c r="J14" s="1156"/>
      <c r="K14" s="1156"/>
      <c r="L14" s="1157"/>
    </row>
    <row r="15" spans="1:16">
      <c r="A15" s="340">
        <v>4</v>
      </c>
      <c r="B15" s="31" t="s">
        <v>834</v>
      </c>
      <c r="C15" s="1155"/>
      <c r="D15" s="1156"/>
      <c r="E15" s="1156"/>
      <c r="F15" s="1156"/>
      <c r="G15" s="1156"/>
      <c r="H15" s="1156"/>
      <c r="I15" s="1156"/>
      <c r="J15" s="1156"/>
      <c r="K15" s="1156"/>
      <c r="L15" s="1157"/>
    </row>
    <row r="16" spans="1:16">
      <c r="A16" s="340">
        <v>5</v>
      </c>
      <c r="B16" s="31" t="s">
        <v>835</v>
      </c>
      <c r="C16" s="1155"/>
      <c r="D16" s="1156"/>
      <c r="E16" s="1156"/>
      <c r="F16" s="1156"/>
      <c r="G16" s="1156"/>
      <c r="H16" s="1156"/>
      <c r="I16" s="1156"/>
      <c r="J16" s="1156"/>
      <c r="K16" s="1156"/>
      <c r="L16" s="1157"/>
    </row>
    <row r="17" spans="1:12">
      <c r="A17" s="340">
        <v>6</v>
      </c>
      <c r="B17" s="31" t="s">
        <v>836</v>
      </c>
      <c r="C17" s="1155"/>
      <c r="D17" s="1156"/>
      <c r="E17" s="1156"/>
      <c r="F17" s="1156"/>
      <c r="G17" s="1156"/>
      <c r="H17" s="1156"/>
      <c r="I17" s="1156"/>
      <c r="J17" s="1156"/>
      <c r="K17" s="1156"/>
      <c r="L17" s="1157"/>
    </row>
    <row r="18" spans="1:12">
      <c r="A18" s="340">
        <v>7</v>
      </c>
      <c r="B18" s="31" t="s">
        <v>19</v>
      </c>
      <c r="C18" s="1158"/>
      <c r="D18" s="1159"/>
      <c r="E18" s="1159"/>
      <c r="F18" s="1159"/>
      <c r="G18" s="1159"/>
      <c r="H18" s="1159"/>
      <c r="I18" s="1159"/>
      <c r="J18" s="1159"/>
      <c r="K18" s="1159"/>
      <c r="L18" s="1160"/>
    </row>
    <row r="19" spans="1:12">
      <c r="A19" s="102"/>
      <c r="B19" s="129"/>
      <c r="C19" s="129"/>
      <c r="D19" s="339"/>
      <c r="E19" s="339"/>
      <c r="F19" s="339"/>
      <c r="G19" s="339"/>
      <c r="H19" s="339"/>
      <c r="I19" s="339"/>
      <c r="J19" s="339"/>
    </row>
    <row r="20" spans="1:12">
      <c r="A20" s="102"/>
      <c r="B20" s="129"/>
      <c r="C20" s="129"/>
      <c r="D20" s="339"/>
      <c r="E20" s="339"/>
      <c r="F20" s="339"/>
      <c r="G20" s="339"/>
      <c r="H20" s="339"/>
      <c r="I20" s="339"/>
      <c r="J20" s="339"/>
    </row>
    <row r="21" spans="1:12">
      <c r="A21" s="102"/>
      <c r="B21" s="129"/>
      <c r="C21" s="129"/>
      <c r="D21" s="339"/>
      <c r="E21" s="339"/>
      <c r="F21" s="339"/>
      <c r="G21" s="339"/>
      <c r="H21" s="339"/>
      <c r="I21" s="339"/>
      <c r="J21" s="339"/>
    </row>
    <row r="22" spans="1:12" ht="15.75" customHeight="1">
      <c r="A22" s="105" t="s">
        <v>12</v>
      </c>
      <c r="B22" s="105"/>
      <c r="C22" s="105"/>
      <c r="D22" s="105"/>
      <c r="E22" s="105"/>
      <c r="F22" s="105"/>
      <c r="G22" s="105"/>
      <c r="I22" s="1148" t="s">
        <v>13</v>
      </c>
      <c r="J22" s="1148"/>
    </row>
    <row r="23" spans="1:12" ht="12.75" customHeight="1">
      <c r="A23" s="1150" t="s">
        <v>798</v>
      </c>
      <c r="B23" s="1150"/>
      <c r="C23" s="1150"/>
      <c r="D23" s="1150"/>
      <c r="E23" s="1150"/>
      <c r="F23" s="1150"/>
      <c r="G23" s="1150"/>
      <c r="H23" s="1150"/>
      <c r="I23" s="1150"/>
      <c r="J23" s="1150"/>
    </row>
    <row r="24" spans="1:12" ht="12.75" customHeight="1">
      <c r="A24" s="341"/>
      <c r="B24" s="341"/>
      <c r="C24" s="341"/>
      <c r="D24" s="341"/>
      <c r="E24" s="341"/>
      <c r="F24" s="341"/>
      <c r="G24" s="341"/>
      <c r="H24" s="1148" t="s">
        <v>20</v>
      </c>
      <c r="I24" s="1148"/>
      <c r="J24" s="1148"/>
      <c r="K24" s="1148"/>
    </row>
    <row r="25" spans="1:12">
      <c r="A25" s="105"/>
      <c r="B25" s="105"/>
      <c r="C25" s="105"/>
      <c r="E25" s="105"/>
      <c r="H25" s="1151" t="s">
        <v>85</v>
      </c>
      <c r="I25" s="1151"/>
      <c r="J25" s="1151"/>
    </row>
    <row r="29" spans="1:12">
      <c r="A29" s="1147"/>
      <c r="B29" s="1147"/>
      <c r="C29" s="1147"/>
      <c r="D29" s="1147"/>
      <c r="E29" s="1147"/>
      <c r="F29" s="1147"/>
      <c r="G29" s="1147"/>
      <c r="H29" s="1147"/>
      <c r="I29" s="1147"/>
      <c r="J29" s="1147"/>
    </row>
    <row r="31" spans="1:12">
      <c r="A31" s="1147"/>
      <c r="B31" s="1147"/>
      <c r="C31" s="1147"/>
      <c r="D31" s="1147"/>
      <c r="E31" s="1147"/>
      <c r="F31" s="1147"/>
      <c r="G31" s="1147"/>
      <c r="H31" s="1147"/>
      <c r="I31" s="1147"/>
      <c r="J31" s="1147"/>
    </row>
  </sheetData>
  <mergeCells count="20">
    <mergeCell ref="E1:I1"/>
    <mergeCell ref="A2:J2"/>
    <mergeCell ref="A3:J3"/>
    <mergeCell ref="A8:B8"/>
    <mergeCell ref="H8:J8"/>
    <mergeCell ref="A5:L5"/>
    <mergeCell ref="A31:J31"/>
    <mergeCell ref="H24:K24"/>
    <mergeCell ref="A9:A10"/>
    <mergeCell ref="B9:B10"/>
    <mergeCell ref="C9:D9"/>
    <mergeCell ref="E9:F9"/>
    <mergeCell ref="G9:H9"/>
    <mergeCell ref="I9:J9"/>
    <mergeCell ref="K9:L9"/>
    <mergeCell ref="I22:J22"/>
    <mergeCell ref="A23:J23"/>
    <mergeCell ref="H25:J25"/>
    <mergeCell ref="A29:J29"/>
    <mergeCell ref="C12:L1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"/>
  <sheetViews>
    <sheetView zoomScale="90" zoomScaleNormal="90" zoomScaleSheetLayoutView="100" workbookViewId="0">
      <selection activeCell="K8" sqref="K8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9" max="9" width="9.85546875" customWidth="1"/>
  </cols>
  <sheetData>
    <row r="1" spans="1:9" ht="15.75">
      <c r="A1" s="627" t="s">
        <v>0</v>
      </c>
      <c r="B1" s="627"/>
      <c r="C1" s="627"/>
      <c r="D1" s="627"/>
      <c r="E1" s="627"/>
      <c r="F1" s="627"/>
      <c r="G1" s="627"/>
      <c r="H1" s="584" t="s">
        <v>266</v>
      </c>
    </row>
    <row r="2" spans="1:9" ht="15.75">
      <c r="A2" s="627" t="s">
        <v>668</v>
      </c>
      <c r="B2" s="627"/>
      <c r="C2" s="627"/>
      <c r="D2" s="627"/>
      <c r="E2" s="627"/>
      <c r="F2" s="627"/>
      <c r="G2" s="627"/>
      <c r="H2" s="627"/>
    </row>
    <row r="3" spans="1:9" ht="15">
      <c r="A3" s="482"/>
      <c r="B3" s="482"/>
      <c r="C3" s="482"/>
      <c r="D3" s="482"/>
      <c r="E3" s="482"/>
      <c r="F3" s="482"/>
      <c r="G3" s="482"/>
      <c r="H3" s="482"/>
    </row>
    <row r="4" spans="1:9" ht="18" customHeight="1">
      <c r="A4" s="704" t="s">
        <v>672</v>
      </c>
      <c r="B4" s="704"/>
      <c r="C4" s="704"/>
      <c r="D4" s="704"/>
      <c r="E4" s="704"/>
      <c r="F4" s="704"/>
      <c r="G4" s="704"/>
      <c r="H4" s="704"/>
    </row>
    <row r="5" spans="1:9" ht="15.75">
      <c r="A5" s="173" t="s">
        <v>893</v>
      </c>
      <c r="B5" s="173"/>
      <c r="C5" s="482"/>
      <c r="D5" s="482"/>
      <c r="E5" s="482"/>
      <c r="F5" s="482"/>
      <c r="G5" s="482"/>
      <c r="H5" s="482"/>
    </row>
    <row r="6" spans="1:9" ht="15.75">
      <c r="A6" s="173"/>
      <c r="B6" s="173"/>
      <c r="C6" s="482"/>
      <c r="D6" s="482"/>
      <c r="E6" s="482"/>
      <c r="F6" s="482"/>
      <c r="G6" s="705" t="s">
        <v>897</v>
      </c>
      <c r="H6" s="705"/>
      <c r="I6" s="120"/>
    </row>
    <row r="7" spans="1:9" ht="59.25" customHeight="1">
      <c r="A7" s="555" t="s">
        <v>2</v>
      </c>
      <c r="B7" s="555" t="s">
        <v>3</v>
      </c>
      <c r="C7" s="585" t="s">
        <v>267</v>
      </c>
      <c r="D7" s="585" t="s">
        <v>268</v>
      </c>
      <c r="E7" s="585" t="s">
        <v>269</v>
      </c>
      <c r="F7" s="585" t="s">
        <v>270</v>
      </c>
      <c r="G7" s="585" t="s">
        <v>271</v>
      </c>
      <c r="H7" s="585" t="s">
        <v>272</v>
      </c>
    </row>
    <row r="8" spans="1:9" s="210" customFormat="1" ht="15">
      <c r="A8" s="586" t="s">
        <v>273</v>
      </c>
      <c r="B8" s="586" t="s">
        <v>274</v>
      </c>
      <c r="C8" s="586" t="s">
        <v>275</v>
      </c>
      <c r="D8" s="586" t="s">
        <v>276</v>
      </c>
      <c r="E8" s="586" t="s">
        <v>277</v>
      </c>
      <c r="F8" s="586" t="s">
        <v>278</v>
      </c>
      <c r="G8" s="586" t="s">
        <v>279</v>
      </c>
      <c r="H8" s="586" t="s">
        <v>280</v>
      </c>
    </row>
    <row r="9" spans="1:9" ht="18.600000000000001" customHeight="1">
      <c r="A9" s="133">
        <v>1</v>
      </c>
      <c r="B9" s="133" t="s">
        <v>831</v>
      </c>
      <c r="C9" s="581">
        <v>1</v>
      </c>
      <c r="D9" s="581">
        <v>577</v>
      </c>
      <c r="E9" s="581">
        <v>624</v>
      </c>
      <c r="F9" s="581">
        <f t="shared" ref="F9:F15" si="0">SUM(C9:E9)</f>
        <v>1202</v>
      </c>
      <c r="G9" s="581">
        <v>1202</v>
      </c>
      <c r="H9" s="483"/>
    </row>
    <row r="10" spans="1:9" ht="18.600000000000001" customHeight="1">
      <c r="A10" s="133">
        <v>2</v>
      </c>
      <c r="B10" s="133" t="s">
        <v>832</v>
      </c>
      <c r="C10" s="581">
        <v>738</v>
      </c>
      <c r="D10" s="581">
        <v>0</v>
      </c>
      <c r="E10" s="581">
        <v>0</v>
      </c>
      <c r="F10" s="581">
        <f t="shared" si="0"/>
        <v>738</v>
      </c>
      <c r="G10" s="581">
        <v>738</v>
      </c>
      <c r="H10" s="483"/>
    </row>
    <row r="11" spans="1:9" ht="18.600000000000001" customHeight="1">
      <c r="A11" s="133">
        <v>3</v>
      </c>
      <c r="B11" s="133" t="s">
        <v>833</v>
      </c>
      <c r="C11" s="581">
        <v>605</v>
      </c>
      <c r="D11" s="581">
        <v>0</v>
      </c>
      <c r="E11" s="581">
        <v>0</v>
      </c>
      <c r="F11" s="581">
        <f t="shared" si="0"/>
        <v>605</v>
      </c>
      <c r="G11" s="581">
        <v>605</v>
      </c>
      <c r="H11" s="483"/>
    </row>
    <row r="12" spans="1:9" ht="18.600000000000001" customHeight="1">
      <c r="A12" s="133">
        <v>4</v>
      </c>
      <c r="B12" s="133" t="s">
        <v>834</v>
      </c>
      <c r="C12" s="581">
        <v>377</v>
      </c>
      <c r="D12" s="581">
        <v>0</v>
      </c>
      <c r="E12" s="581">
        <v>0</v>
      </c>
      <c r="F12" s="581">
        <f t="shared" si="0"/>
        <v>377</v>
      </c>
      <c r="G12" s="581">
        <v>377</v>
      </c>
      <c r="H12" s="483"/>
    </row>
    <row r="13" spans="1:9" ht="18.600000000000001" customHeight="1">
      <c r="A13" s="133">
        <v>5</v>
      </c>
      <c r="B13" s="133" t="s">
        <v>835</v>
      </c>
      <c r="C13" s="581">
        <v>16</v>
      </c>
      <c r="D13" s="581">
        <v>0</v>
      </c>
      <c r="E13" s="581">
        <v>29</v>
      </c>
      <c r="F13" s="581">
        <f t="shared" si="0"/>
        <v>45</v>
      </c>
      <c r="G13" s="581">
        <v>45</v>
      </c>
      <c r="H13" s="483"/>
    </row>
    <row r="14" spans="1:9" ht="18.600000000000001" customHeight="1">
      <c r="A14" s="133">
        <v>6</v>
      </c>
      <c r="B14" s="133" t="s">
        <v>836</v>
      </c>
      <c r="C14" s="581">
        <v>0</v>
      </c>
      <c r="D14" s="581">
        <v>0</v>
      </c>
      <c r="E14" s="581">
        <v>6</v>
      </c>
      <c r="F14" s="581">
        <f t="shared" si="0"/>
        <v>6</v>
      </c>
      <c r="G14" s="581">
        <v>6</v>
      </c>
      <c r="H14" s="483"/>
    </row>
    <row r="15" spans="1:9" ht="18.600000000000001" customHeight="1">
      <c r="A15" s="483"/>
      <c r="B15" s="133" t="s">
        <v>19</v>
      </c>
      <c r="C15" s="582">
        <f>SUM(C9:C14)</f>
        <v>1737</v>
      </c>
      <c r="D15" s="582">
        <f t="shared" ref="D15:E15" si="1">SUM(D9:D14)</f>
        <v>577</v>
      </c>
      <c r="E15" s="582">
        <f t="shared" si="1"/>
        <v>659</v>
      </c>
      <c r="F15" s="582">
        <f t="shared" si="0"/>
        <v>2973</v>
      </c>
      <c r="G15" s="582">
        <v>2973</v>
      </c>
      <c r="H15" s="483"/>
    </row>
    <row r="16" spans="1:9" ht="15">
      <c r="A16" s="483"/>
      <c r="B16" s="483"/>
      <c r="C16" s="581"/>
      <c r="D16" s="581"/>
      <c r="E16" s="581"/>
      <c r="F16" s="581"/>
      <c r="G16" s="581"/>
      <c r="H16" s="483"/>
    </row>
    <row r="17" spans="1:15" ht="15">
      <c r="A17" s="482"/>
      <c r="B17" s="482"/>
      <c r="C17" s="482"/>
      <c r="D17" s="482"/>
      <c r="E17" s="482"/>
      <c r="F17" s="482"/>
      <c r="G17" s="482"/>
      <c r="H17" s="482"/>
    </row>
    <row r="18" spans="1:15" ht="15.75">
      <c r="A18" s="587" t="s">
        <v>281</v>
      </c>
      <c r="B18" s="482"/>
      <c r="C18" s="482"/>
      <c r="D18" s="482"/>
      <c r="E18" s="482"/>
      <c r="F18" s="482"/>
      <c r="G18" s="482"/>
      <c r="H18" s="482"/>
    </row>
    <row r="19" spans="1:15" ht="15">
      <c r="A19" s="482"/>
      <c r="B19" s="482"/>
      <c r="C19" s="482"/>
      <c r="D19" s="482"/>
      <c r="E19" s="482"/>
      <c r="F19" s="482"/>
      <c r="G19" s="482"/>
      <c r="H19" s="482"/>
    </row>
    <row r="20" spans="1:15" ht="15">
      <c r="A20" s="482"/>
      <c r="B20" s="482"/>
      <c r="C20" s="482"/>
      <c r="D20" s="482"/>
      <c r="E20" s="482"/>
      <c r="F20" s="482"/>
      <c r="G20" s="482"/>
      <c r="H20" s="482"/>
    </row>
    <row r="21" spans="1:15" ht="15" customHeight="1">
      <c r="A21" s="222"/>
      <c r="B21" s="222"/>
      <c r="C21" s="222"/>
      <c r="D21" s="222"/>
      <c r="E21" s="222"/>
      <c r="F21" s="702" t="s">
        <v>13</v>
      </c>
      <c r="G21" s="702"/>
      <c r="H21" s="583"/>
      <c r="I21" s="219"/>
      <c r="J21" s="219"/>
      <c r="K21" s="219"/>
    </row>
    <row r="22" spans="1:15" ht="15" customHeight="1">
      <c r="A22" s="222"/>
      <c r="B22" s="222"/>
      <c r="C22" s="222"/>
      <c r="D22" s="222"/>
      <c r="E22" s="222"/>
      <c r="F22" s="702" t="s">
        <v>14</v>
      </c>
      <c r="G22" s="702"/>
      <c r="H22" s="702"/>
      <c r="I22" s="219"/>
      <c r="J22" s="219"/>
      <c r="K22" s="219"/>
    </row>
    <row r="23" spans="1:15" ht="15" customHeight="1">
      <c r="A23" s="222"/>
      <c r="B23" s="222"/>
      <c r="C23" s="222"/>
      <c r="D23" s="222"/>
      <c r="E23" s="222"/>
      <c r="F23" s="702" t="s">
        <v>88</v>
      </c>
      <c r="G23" s="702"/>
      <c r="H23" s="702"/>
      <c r="I23" s="219"/>
      <c r="J23" s="219"/>
      <c r="K23" s="219"/>
    </row>
    <row r="24" spans="1:15" ht="15.75">
      <c r="A24" s="222" t="s">
        <v>12</v>
      </c>
      <c r="B24" s="482"/>
      <c r="C24" s="222"/>
      <c r="D24" s="222"/>
      <c r="E24" s="222"/>
      <c r="F24" s="703" t="s">
        <v>85</v>
      </c>
      <c r="G24" s="703"/>
      <c r="H24" s="544"/>
      <c r="I24" s="220"/>
      <c r="J24" s="218"/>
      <c r="K24" s="218"/>
    </row>
    <row r="25" spans="1:15" ht="15.75">
      <c r="A25" s="222"/>
      <c r="B25" s="222"/>
      <c r="C25" s="222"/>
      <c r="D25" s="222"/>
      <c r="E25" s="222"/>
      <c r="F25" s="222"/>
      <c r="G25" s="222"/>
      <c r="H25" s="222"/>
      <c r="I25" s="218"/>
      <c r="J25" s="218"/>
      <c r="K25" s="218"/>
      <c r="L25" s="218"/>
      <c r="M25" s="218"/>
      <c r="N25" s="218"/>
      <c r="O25" s="218"/>
    </row>
    <row r="26" spans="1:15" ht="15">
      <c r="A26" s="482"/>
      <c r="B26" s="482"/>
      <c r="C26" s="482"/>
      <c r="D26" s="482"/>
      <c r="E26" s="482"/>
      <c r="F26" s="482"/>
      <c r="G26" s="482"/>
      <c r="H26" s="482"/>
    </row>
    <row r="27" spans="1:15" ht="15">
      <c r="A27" s="482"/>
      <c r="B27" s="482"/>
      <c r="C27" s="482"/>
      <c r="D27" s="482"/>
      <c r="E27" s="482"/>
      <c r="F27" s="482"/>
      <c r="G27" s="482"/>
      <c r="H27" s="482"/>
    </row>
  </sheetData>
  <mergeCells count="8">
    <mergeCell ref="F23:H23"/>
    <mergeCell ref="F24:G24"/>
    <mergeCell ref="A1:G1"/>
    <mergeCell ref="A2:H2"/>
    <mergeCell ref="A4:H4"/>
    <mergeCell ref="G6:H6"/>
    <mergeCell ref="F21:G21"/>
    <mergeCell ref="F22:H22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1"/>
  <sheetViews>
    <sheetView zoomScaleSheetLayoutView="78" workbookViewId="0">
      <selection activeCell="C12" sqref="C12:L18"/>
    </sheetView>
  </sheetViews>
  <sheetFormatPr defaultColWidth="9.140625" defaultRowHeight="12.75"/>
  <cols>
    <col min="1" max="1" width="7.42578125" style="178" customWidth="1"/>
    <col min="2" max="2" width="17.140625" style="178" customWidth="1"/>
    <col min="3" max="3" width="11" style="178" customWidth="1"/>
    <col min="4" max="4" width="10" style="178" customWidth="1"/>
    <col min="5" max="5" width="11.85546875" style="178" customWidth="1"/>
    <col min="6" max="6" width="12.140625" style="178" customWidth="1"/>
    <col min="7" max="7" width="13.28515625" style="178" customWidth="1"/>
    <col min="8" max="8" width="14.5703125" style="178" customWidth="1"/>
    <col min="9" max="9" width="12" style="178" customWidth="1"/>
    <col min="10" max="10" width="13.140625" style="178" customWidth="1"/>
    <col min="11" max="11" width="10.85546875" style="178" customWidth="1"/>
    <col min="12" max="12" width="10.7109375" style="178" customWidth="1"/>
    <col min="13" max="16384" width="9.140625" style="178"/>
  </cols>
  <sheetData>
    <row r="1" spans="1:16" s="92" customFormat="1">
      <c r="E1" s="1161"/>
      <c r="F1" s="1161"/>
      <c r="G1" s="1161"/>
      <c r="H1" s="1161"/>
      <c r="I1" s="1161"/>
      <c r="J1" s="335" t="s">
        <v>796</v>
      </c>
    </row>
    <row r="2" spans="1:16" s="92" customFormat="1" ht="15">
      <c r="A2" s="1162" t="s">
        <v>0</v>
      </c>
      <c r="B2" s="1162"/>
      <c r="C2" s="1162"/>
      <c r="D2" s="1162"/>
      <c r="E2" s="1162"/>
      <c r="F2" s="1162"/>
      <c r="G2" s="1162"/>
      <c r="H2" s="1162"/>
      <c r="I2" s="1162"/>
      <c r="J2" s="1162"/>
    </row>
    <row r="3" spans="1:16" s="92" customFormat="1" ht="20.25">
      <c r="A3" s="697" t="s">
        <v>668</v>
      </c>
      <c r="B3" s="697"/>
      <c r="C3" s="697"/>
      <c r="D3" s="697"/>
      <c r="E3" s="697"/>
      <c r="F3" s="697"/>
      <c r="G3" s="697"/>
      <c r="H3" s="697"/>
      <c r="I3" s="697"/>
      <c r="J3" s="697"/>
    </row>
    <row r="4" spans="1:16" s="92" customFormat="1" ht="14.25" customHeight="1"/>
    <row r="5" spans="1:16" ht="16.5" customHeight="1">
      <c r="A5" s="1164" t="s">
        <v>797</v>
      </c>
      <c r="B5" s="1164"/>
      <c r="C5" s="1164"/>
      <c r="D5" s="1164"/>
      <c r="E5" s="1164"/>
      <c r="F5" s="1164"/>
      <c r="G5" s="1164"/>
      <c r="H5" s="1164"/>
      <c r="I5" s="1164"/>
      <c r="J5" s="1164"/>
      <c r="K5" s="1164"/>
      <c r="L5" s="1164"/>
    </row>
    <row r="6" spans="1:16" ht="13.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</row>
    <row r="7" spans="1:16" ht="0.75" customHeight="1"/>
    <row r="8" spans="1:16">
      <c r="A8" s="1151" t="s">
        <v>789</v>
      </c>
      <c r="B8" s="1151"/>
      <c r="C8" s="337"/>
      <c r="H8" s="1163" t="s">
        <v>678</v>
      </c>
      <c r="I8" s="1163"/>
      <c r="J8" s="1163"/>
    </row>
    <row r="9" spans="1:16">
      <c r="A9" s="925" t="s">
        <v>2</v>
      </c>
      <c r="B9" s="925" t="s">
        <v>38</v>
      </c>
      <c r="C9" s="1149" t="s">
        <v>790</v>
      </c>
      <c r="D9" s="1149"/>
      <c r="E9" s="1149" t="s">
        <v>132</v>
      </c>
      <c r="F9" s="1149"/>
      <c r="G9" s="1149" t="s">
        <v>791</v>
      </c>
      <c r="H9" s="1149"/>
      <c r="I9" s="1149" t="s">
        <v>133</v>
      </c>
      <c r="J9" s="1149"/>
      <c r="K9" s="1149" t="s">
        <v>134</v>
      </c>
      <c r="L9" s="1149"/>
      <c r="O9" s="338"/>
      <c r="P9" s="339"/>
    </row>
    <row r="10" spans="1:16" ht="53.25" customHeight="1">
      <c r="A10" s="925"/>
      <c r="B10" s="925"/>
      <c r="C10" s="334" t="s">
        <v>792</v>
      </c>
      <c r="D10" s="334" t="s">
        <v>793</v>
      </c>
      <c r="E10" s="334" t="s">
        <v>794</v>
      </c>
      <c r="F10" s="334" t="s">
        <v>795</v>
      </c>
      <c r="G10" s="334" t="s">
        <v>794</v>
      </c>
      <c r="H10" s="334" t="s">
        <v>795</v>
      </c>
      <c r="I10" s="334" t="s">
        <v>792</v>
      </c>
      <c r="J10" s="334" t="s">
        <v>793</v>
      </c>
      <c r="K10" s="334" t="s">
        <v>792</v>
      </c>
      <c r="L10" s="334" t="s">
        <v>793</v>
      </c>
    </row>
    <row r="11" spans="1:16">
      <c r="A11" s="334">
        <v>1</v>
      </c>
      <c r="B11" s="334">
        <v>2</v>
      </c>
      <c r="C11" s="334">
        <v>3</v>
      </c>
      <c r="D11" s="334">
        <v>4</v>
      </c>
      <c r="E11" s="334">
        <v>5</v>
      </c>
      <c r="F11" s="334">
        <v>6</v>
      </c>
      <c r="G11" s="334">
        <v>7</v>
      </c>
      <c r="H11" s="334">
        <v>8</v>
      </c>
      <c r="I11" s="334">
        <v>9</v>
      </c>
      <c r="J11" s="334">
        <v>10</v>
      </c>
      <c r="K11" s="334">
        <v>11</v>
      </c>
      <c r="L11" s="334">
        <v>12</v>
      </c>
    </row>
    <row r="12" spans="1:16">
      <c r="A12" s="340">
        <v>1</v>
      </c>
      <c r="B12" s="31" t="s">
        <v>831</v>
      </c>
      <c r="C12" s="1165" t="s">
        <v>837</v>
      </c>
      <c r="D12" s="1166"/>
      <c r="E12" s="1166"/>
      <c r="F12" s="1166"/>
      <c r="G12" s="1166"/>
      <c r="H12" s="1166"/>
      <c r="I12" s="1166"/>
      <c r="J12" s="1166"/>
      <c r="K12" s="1166"/>
      <c r="L12" s="1167"/>
    </row>
    <row r="13" spans="1:16">
      <c r="A13" s="340">
        <v>2</v>
      </c>
      <c r="B13" s="31" t="s">
        <v>832</v>
      </c>
      <c r="C13" s="1168"/>
      <c r="D13" s="1169"/>
      <c r="E13" s="1169"/>
      <c r="F13" s="1169"/>
      <c r="G13" s="1169"/>
      <c r="H13" s="1169"/>
      <c r="I13" s="1169"/>
      <c r="J13" s="1169"/>
      <c r="K13" s="1169"/>
      <c r="L13" s="1170"/>
    </row>
    <row r="14" spans="1:16">
      <c r="A14" s="340">
        <v>3</v>
      </c>
      <c r="B14" s="31" t="s">
        <v>833</v>
      </c>
      <c r="C14" s="1168"/>
      <c r="D14" s="1169"/>
      <c r="E14" s="1169"/>
      <c r="F14" s="1169"/>
      <c r="G14" s="1169"/>
      <c r="H14" s="1169"/>
      <c r="I14" s="1169"/>
      <c r="J14" s="1169"/>
      <c r="K14" s="1169"/>
      <c r="L14" s="1170"/>
    </row>
    <row r="15" spans="1:16">
      <c r="A15" s="340">
        <v>4</v>
      </c>
      <c r="B15" s="31" t="s">
        <v>834</v>
      </c>
      <c r="C15" s="1168"/>
      <c r="D15" s="1169"/>
      <c r="E15" s="1169"/>
      <c r="F15" s="1169"/>
      <c r="G15" s="1169"/>
      <c r="H15" s="1169"/>
      <c r="I15" s="1169"/>
      <c r="J15" s="1169"/>
      <c r="K15" s="1169"/>
      <c r="L15" s="1170"/>
    </row>
    <row r="16" spans="1:16">
      <c r="A16" s="340">
        <v>5</v>
      </c>
      <c r="B16" s="31" t="s">
        <v>835</v>
      </c>
      <c r="C16" s="1168"/>
      <c r="D16" s="1169"/>
      <c r="E16" s="1169"/>
      <c r="F16" s="1169"/>
      <c r="G16" s="1169"/>
      <c r="H16" s="1169"/>
      <c r="I16" s="1169"/>
      <c r="J16" s="1169"/>
      <c r="K16" s="1169"/>
      <c r="L16" s="1170"/>
    </row>
    <row r="17" spans="1:12">
      <c r="A17" s="340">
        <v>6</v>
      </c>
      <c r="B17" s="31" t="s">
        <v>836</v>
      </c>
      <c r="C17" s="1168"/>
      <c r="D17" s="1169"/>
      <c r="E17" s="1169"/>
      <c r="F17" s="1169"/>
      <c r="G17" s="1169"/>
      <c r="H17" s="1169"/>
      <c r="I17" s="1169"/>
      <c r="J17" s="1169"/>
      <c r="K17" s="1169"/>
      <c r="L17" s="1170"/>
    </row>
    <row r="18" spans="1:12">
      <c r="A18" s="340">
        <v>7</v>
      </c>
      <c r="B18" s="31" t="s">
        <v>19</v>
      </c>
      <c r="C18" s="1171"/>
      <c r="D18" s="1172"/>
      <c r="E18" s="1172"/>
      <c r="F18" s="1172"/>
      <c r="G18" s="1172"/>
      <c r="H18" s="1172"/>
      <c r="I18" s="1172"/>
      <c r="J18" s="1172"/>
      <c r="K18" s="1172"/>
      <c r="L18" s="1173"/>
    </row>
    <row r="19" spans="1:12">
      <c r="A19" s="102"/>
      <c r="B19" s="129"/>
      <c r="C19" s="129"/>
      <c r="D19" s="339"/>
      <c r="E19" s="339"/>
      <c r="F19" s="339"/>
      <c r="G19" s="339"/>
      <c r="H19" s="339"/>
      <c r="I19" s="339"/>
      <c r="J19" s="339"/>
    </row>
    <row r="20" spans="1:12">
      <c r="A20" s="102"/>
      <c r="B20" s="129"/>
      <c r="C20" s="129"/>
      <c r="D20" s="339"/>
      <c r="E20" s="339"/>
      <c r="F20" s="339"/>
      <c r="G20" s="339"/>
      <c r="H20" s="339"/>
      <c r="I20" s="339"/>
      <c r="J20" s="339"/>
    </row>
    <row r="21" spans="1:12">
      <c r="A21" s="102"/>
      <c r="B21" s="129"/>
      <c r="C21" s="129"/>
      <c r="D21" s="339"/>
      <c r="E21" s="339"/>
      <c r="F21" s="339"/>
      <c r="G21" s="339"/>
      <c r="H21" s="339"/>
      <c r="I21" s="339"/>
      <c r="J21" s="339"/>
    </row>
    <row r="22" spans="1:12" ht="15.75" customHeight="1">
      <c r="A22" s="105" t="s">
        <v>12</v>
      </c>
      <c r="B22" s="105"/>
      <c r="C22" s="105"/>
      <c r="D22" s="105"/>
      <c r="E22" s="105"/>
      <c r="F22" s="105"/>
      <c r="G22" s="105"/>
      <c r="I22" s="1148" t="s">
        <v>13</v>
      </c>
      <c r="J22" s="1148"/>
    </row>
    <row r="23" spans="1:12" ht="12.75" customHeight="1">
      <c r="A23" s="1150" t="s">
        <v>798</v>
      </c>
      <c r="B23" s="1150"/>
      <c r="C23" s="1150"/>
      <c r="D23" s="1150"/>
      <c r="E23" s="1150"/>
      <c r="F23" s="1150"/>
      <c r="G23" s="1150"/>
      <c r="H23" s="1150"/>
      <c r="I23" s="1150"/>
      <c r="J23" s="1150"/>
    </row>
    <row r="24" spans="1:12" ht="12.75" customHeight="1">
      <c r="A24" s="341"/>
      <c r="B24" s="341"/>
      <c r="C24" s="341"/>
      <c r="D24" s="341"/>
      <c r="E24" s="341"/>
      <c r="F24" s="341"/>
      <c r="G24" s="341"/>
      <c r="H24" s="1148" t="s">
        <v>88</v>
      </c>
      <c r="I24" s="1148"/>
      <c r="J24" s="1148"/>
      <c r="K24" s="1148"/>
    </row>
    <row r="25" spans="1:12">
      <c r="A25" s="105"/>
      <c r="B25" s="105"/>
      <c r="C25" s="105"/>
      <c r="E25" s="105"/>
      <c r="H25" s="1151" t="s">
        <v>85</v>
      </c>
      <c r="I25" s="1151"/>
      <c r="J25" s="1151"/>
    </row>
    <row r="29" spans="1:12">
      <c r="A29" s="1147"/>
      <c r="B29" s="1147"/>
      <c r="C29" s="1147"/>
      <c r="D29" s="1147"/>
      <c r="E29" s="1147"/>
      <c r="F29" s="1147"/>
      <c r="G29" s="1147"/>
      <c r="H29" s="1147"/>
      <c r="I29" s="1147"/>
      <c r="J29" s="1147"/>
    </row>
    <row r="31" spans="1:12">
      <c r="A31" s="1147"/>
      <c r="B31" s="1147"/>
      <c r="C31" s="1147"/>
      <c r="D31" s="1147"/>
      <c r="E31" s="1147"/>
      <c r="F31" s="1147"/>
      <c r="G31" s="1147"/>
      <c r="H31" s="1147"/>
      <c r="I31" s="1147"/>
      <c r="J31" s="1147"/>
    </row>
  </sheetData>
  <mergeCells count="20">
    <mergeCell ref="E1:I1"/>
    <mergeCell ref="A2:J2"/>
    <mergeCell ref="A3:J3"/>
    <mergeCell ref="A8:B8"/>
    <mergeCell ref="H8:J8"/>
    <mergeCell ref="A5:L5"/>
    <mergeCell ref="A31:J31"/>
    <mergeCell ref="H24:K24"/>
    <mergeCell ref="A9:A10"/>
    <mergeCell ref="B9:B10"/>
    <mergeCell ref="C9:D9"/>
    <mergeCell ref="E9:F9"/>
    <mergeCell ref="G9:H9"/>
    <mergeCell ref="I9:J9"/>
    <mergeCell ref="K9:L9"/>
    <mergeCell ref="I22:J22"/>
    <mergeCell ref="A23:J23"/>
    <mergeCell ref="H25:J25"/>
    <mergeCell ref="A29:J29"/>
    <mergeCell ref="C12:L1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0"/>
  <sheetViews>
    <sheetView zoomScaleSheetLayoutView="85" workbookViewId="0">
      <selection activeCell="D15" sqref="D15"/>
    </sheetView>
  </sheetViews>
  <sheetFormatPr defaultRowHeight="12.75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>
      <c r="D1" s="631"/>
      <c r="E1" s="631"/>
      <c r="F1" s="631"/>
      <c r="G1" s="631"/>
      <c r="H1" s="631"/>
      <c r="I1" s="631"/>
      <c r="L1" s="709" t="s">
        <v>90</v>
      </c>
      <c r="M1" s="709"/>
    </row>
    <row r="2" spans="1:19" ht="15.75">
      <c r="A2" s="627" t="s">
        <v>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</row>
    <row r="3" spans="1:19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</row>
    <row r="4" spans="1:19" ht="11.25" customHeight="1"/>
    <row r="5" spans="1:19" ht="15.75">
      <c r="A5" s="627" t="s">
        <v>673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</row>
    <row r="7" spans="1:19">
      <c r="A7" s="630" t="s">
        <v>893</v>
      </c>
      <c r="B7" s="630"/>
      <c r="K7" s="120"/>
      <c r="L7" s="706" t="s">
        <v>897</v>
      </c>
      <c r="M7" s="706"/>
      <c r="N7" s="706"/>
    </row>
    <row r="8" spans="1:19">
      <c r="A8" s="33"/>
      <c r="B8" s="33"/>
      <c r="K8" s="107"/>
      <c r="L8" s="137"/>
      <c r="M8" s="144"/>
      <c r="N8" s="137"/>
    </row>
    <row r="9" spans="1:19" ht="15.75" customHeight="1">
      <c r="A9" s="707" t="s">
        <v>2</v>
      </c>
      <c r="B9" s="707" t="s">
        <v>3</v>
      </c>
      <c r="C9" s="597" t="s">
        <v>4</v>
      </c>
      <c r="D9" s="597"/>
      <c r="E9" s="597"/>
      <c r="F9" s="595"/>
      <c r="G9" s="713"/>
      <c r="H9" s="605" t="s">
        <v>105</v>
      </c>
      <c r="I9" s="605"/>
      <c r="J9" s="605"/>
      <c r="K9" s="605"/>
      <c r="L9" s="605"/>
      <c r="M9" s="707" t="s">
        <v>139</v>
      </c>
      <c r="N9" s="609" t="s">
        <v>140</v>
      </c>
    </row>
    <row r="10" spans="1:19" ht="38.25">
      <c r="A10" s="708"/>
      <c r="B10" s="708"/>
      <c r="C10" s="5" t="s">
        <v>5</v>
      </c>
      <c r="D10" s="5" t="s">
        <v>6</v>
      </c>
      <c r="E10" s="5" t="s">
        <v>372</v>
      </c>
      <c r="F10" s="7" t="s">
        <v>103</v>
      </c>
      <c r="G10" s="6" t="s">
        <v>373</v>
      </c>
      <c r="H10" s="5" t="s">
        <v>5</v>
      </c>
      <c r="I10" s="5" t="s">
        <v>6</v>
      </c>
      <c r="J10" s="5" t="s">
        <v>372</v>
      </c>
      <c r="K10" s="7" t="s">
        <v>103</v>
      </c>
      <c r="L10" s="7" t="s">
        <v>374</v>
      </c>
      <c r="M10" s="708"/>
      <c r="N10" s="609"/>
      <c r="R10" s="13"/>
      <c r="S10" s="13"/>
    </row>
    <row r="11" spans="1:19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>
      <c r="A12" s="8">
        <v>1</v>
      </c>
      <c r="B12" s="31" t="s">
        <v>831</v>
      </c>
      <c r="C12" s="9">
        <v>0</v>
      </c>
      <c r="D12" s="9">
        <v>0</v>
      </c>
      <c r="E12" s="9">
        <v>1</v>
      </c>
      <c r="F12" s="72">
        <v>0</v>
      </c>
      <c r="G12" s="10">
        <v>1</v>
      </c>
      <c r="H12" s="9">
        <v>0</v>
      </c>
      <c r="I12" s="9">
        <v>0</v>
      </c>
      <c r="J12" s="9">
        <v>1</v>
      </c>
      <c r="K12" s="9">
        <v>0</v>
      </c>
      <c r="L12" s="9">
        <v>1</v>
      </c>
      <c r="M12" s="9"/>
      <c r="N12" s="9"/>
    </row>
    <row r="13" spans="1:19">
      <c r="A13" s="8">
        <v>2</v>
      </c>
      <c r="B13" s="31" t="s">
        <v>832</v>
      </c>
      <c r="C13" s="9">
        <v>715</v>
      </c>
      <c r="D13" s="9">
        <v>23</v>
      </c>
      <c r="E13" s="9">
        <v>0</v>
      </c>
      <c r="F13" s="72">
        <v>0</v>
      </c>
      <c r="G13" s="10">
        <f>SUM(C13:F13)</f>
        <v>738</v>
      </c>
      <c r="H13" s="9">
        <v>715</v>
      </c>
      <c r="I13" s="9">
        <v>23</v>
      </c>
      <c r="J13" s="9">
        <v>0</v>
      </c>
      <c r="K13" s="9">
        <v>0</v>
      </c>
      <c r="L13" s="9">
        <v>738</v>
      </c>
      <c r="M13" s="9"/>
      <c r="N13" s="9"/>
    </row>
    <row r="14" spans="1:19">
      <c r="A14" s="8">
        <v>3</v>
      </c>
      <c r="B14" s="31" t="s">
        <v>833</v>
      </c>
      <c r="C14" s="9">
        <v>595</v>
      </c>
      <c r="D14" s="9">
        <v>10</v>
      </c>
      <c r="E14" s="9">
        <v>0</v>
      </c>
      <c r="F14" s="72">
        <v>0</v>
      </c>
      <c r="G14" s="10">
        <f>SUM(C14:F14)</f>
        <v>605</v>
      </c>
      <c r="H14" s="9">
        <v>595</v>
      </c>
      <c r="I14" s="9">
        <v>10</v>
      </c>
      <c r="J14" s="9">
        <v>0</v>
      </c>
      <c r="K14" s="9">
        <v>0</v>
      </c>
      <c r="L14" s="9">
        <v>605</v>
      </c>
      <c r="M14" s="9"/>
      <c r="N14" s="9"/>
    </row>
    <row r="15" spans="1:19">
      <c r="A15" s="8">
        <v>4</v>
      </c>
      <c r="B15" s="31" t="s">
        <v>834</v>
      </c>
      <c r="C15" s="9">
        <v>366</v>
      </c>
      <c r="D15" s="9">
        <v>11</v>
      </c>
      <c r="E15" s="9">
        <v>0</v>
      </c>
      <c r="F15" s="72">
        <v>0</v>
      </c>
      <c r="G15" s="10">
        <f>SUM(C15:F15)</f>
        <v>377</v>
      </c>
      <c r="H15" s="9">
        <v>366</v>
      </c>
      <c r="I15" s="9">
        <v>11</v>
      </c>
      <c r="J15" s="9">
        <v>0</v>
      </c>
      <c r="K15" s="9">
        <v>0</v>
      </c>
      <c r="L15" s="9">
        <v>377</v>
      </c>
      <c r="M15" s="9"/>
      <c r="N15" s="9"/>
    </row>
    <row r="16" spans="1:19">
      <c r="A16" s="8">
        <v>5</v>
      </c>
      <c r="B16" s="31" t="s">
        <v>835</v>
      </c>
      <c r="C16" s="9">
        <v>13</v>
      </c>
      <c r="D16" s="9">
        <v>3</v>
      </c>
      <c r="E16" s="9">
        <v>0</v>
      </c>
      <c r="F16" s="72">
        <v>0</v>
      </c>
      <c r="G16" s="10">
        <f>SUM(C16:F16)</f>
        <v>16</v>
      </c>
      <c r="H16" s="9">
        <v>13</v>
      </c>
      <c r="I16" s="9">
        <v>3</v>
      </c>
      <c r="J16" s="9">
        <v>0</v>
      </c>
      <c r="K16" s="9">
        <v>0</v>
      </c>
      <c r="L16" s="9">
        <v>16</v>
      </c>
      <c r="M16" s="9"/>
      <c r="N16" s="9"/>
    </row>
    <row r="17" spans="1:15">
      <c r="A17" s="8">
        <v>6</v>
      </c>
      <c r="B17" s="31" t="s">
        <v>836</v>
      </c>
      <c r="C17" s="9">
        <v>0</v>
      </c>
      <c r="D17" s="9">
        <v>0</v>
      </c>
      <c r="E17" s="9">
        <v>0</v>
      </c>
      <c r="F17" s="72">
        <v>0</v>
      </c>
      <c r="G17" s="10">
        <f>SUM(C17:F17)</f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/>
      <c r="N17" s="9"/>
    </row>
    <row r="18" spans="1:15">
      <c r="A18" s="8">
        <v>7</v>
      </c>
      <c r="B18" s="31" t="s">
        <v>19</v>
      </c>
      <c r="C18" s="31">
        <f>SUM(C12:C17)</f>
        <v>1689</v>
      </c>
      <c r="D18" s="31">
        <f>SUM(D12:D17)</f>
        <v>47</v>
      </c>
      <c r="E18" s="31">
        <f>SUM(E12:E17)</f>
        <v>1</v>
      </c>
      <c r="F18" s="351">
        <f>SUM(F12:F17)</f>
        <v>0</v>
      </c>
      <c r="G18" s="357">
        <f>SUM(G12:G17)</f>
        <v>1737</v>
      </c>
      <c r="H18" s="31">
        <v>1689</v>
      </c>
      <c r="I18" s="31">
        <v>47</v>
      </c>
      <c r="J18" s="31">
        <v>1</v>
      </c>
      <c r="K18" s="31">
        <v>0</v>
      </c>
      <c r="L18" s="31">
        <v>1737</v>
      </c>
      <c r="M18" s="9"/>
      <c r="N18" s="9"/>
    </row>
    <row r="19" spans="1: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5">
      <c r="A20" s="11" t="s">
        <v>8</v>
      </c>
    </row>
    <row r="21" spans="1:15">
      <c r="A21" t="s">
        <v>9</v>
      </c>
    </row>
    <row r="22" spans="1:15">
      <c r="A22" t="s">
        <v>10</v>
      </c>
      <c r="J22" s="12" t="s">
        <v>11</v>
      </c>
      <c r="K22" s="12"/>
      <c r="L22" s="12" t="s">
        <v>11</v>
      </c>
    </row>
    <row r="23" spans="1:15">
      <c r="A23" s="16" t="s">
        <v>446</v>
      </c>
      <c r="J23" s="12"/>
      <c r="K23" s="12"/>
      <c r="L23" s="12"/>
    </row>
    <row r="24" spans="1:15">
      <c r="C24" s="16" t="s">
        <v>447</v>
      </c>
      <c r="E24" s="13"/>
      <c r="F24" s="13"/>
      <c r="G24" s="13"/>
      <c r="H24" s="13"/>
      <c r="I24" s="13"/>
      <c r="J24" s="13"/>
      <c r="K24" s="13"/>
      <c r="L24" s="13"/>
      <c r="M24" s="13"/>
    </row>
    <row r="25" spans="1:15">
      <c r="C25" s="16"/>
      <c r="E25" s="13"/>
      <c r="F25" s="13"/>
      <c r="G25" s="13"/>
      <c r="H25" s="13"/>
      <c r="I25" s="13"/>
      <c r="J25" s="13"/>
      <c r="K25" s="13"/>
      <c r="L25" s="13"/>
      <c r="M25" s="13"/>
    </row>
    <row r="26" spans="1:15" ht="15.6" customHeight="1">
      <c r="A26" s="14" t="s">
        <v>12</v>
      </c>
      <c r="B26" s="14"/>
      <c r="C26" s="14"/>
      <c r="D26" s="14"/>
      <c r="E26" s="14"/>
      <c r="F26" s="14"/>
      <c r="G26" s="14"/>
      <c r="J26" s="15"/>
      <c r="K26" s="648"/>
      <c r="L26" s="711"/>
      <c r="M26" s="712" t="s">
        <v>13</v>
      </c>
      <c r="N26" s="712"/>
      <c r="O26" s="712"/>
    </row>
    <row r="27" spans="1:15" ht="15.6" customHeight="1">
      <c r="A27" s="648" t="s">
        <v>14</v>
      </c>
      <c r="B27" s="648"/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</row>
    <row r="28" spans="1:15" ht="15.75">
      <c r="A28" s="648" t="s">
        <v>15</v>
      </c>
      <c r="B28" s="648"/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</row>
    <row r="29" spans="1:15">
      <c r="K29" s="630" t="s">
        <v>85</v>
      </c>
      <c r="L29" s="630"/>
      <c r="M29" s="630"/>
      <c r="N29" s="630"/>
    </row>
    <row r="30" spans="1:15">
      <c r="A30" s="710"/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</row>
  </sheetData>
  <mergeCells count="19">
    <mergeCell ref="A30:M30"/>
    <mergeCell ref="K26:L26"/>
    <mergeCell ref="A28:N28"/>
    <mergeCell ref="A27:N27"/>
    <mergeCell ref="H9:L9"/>
    <mergeCell ref="M26:O26"/>
    <mergeCell ref="C9:G9"/>
    <mergeCell ref="K29:N29"/>
    <mergeCell ref="N9:N10"/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0"/>
  <sheetViews>
    <sheetView zoomScaleSheetLayoutView="90" workbookViewId="0">
      <selection activeCell="A7" sqref="A7:B7"/>
    </sheetView>
  </sheetViews>
  <sheetFormatPr defaultRowHeight="12.75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>
      <c r="D1" s="631"/>
      <c r="E1" s="631"/>
      <c r="F1" s="631"/>
      <c r="G1" s="631"/>
      <c r="H1" s="631"/>
      <c r="I1" s="631"/>
      <c r="J1" s="631"/>
      <c r="K1" s="1"/>
      <c r="M1" s="110" t="s">
        <v>91</v>
      </c>
    </row>
    <row r="2" spans="1:19" ht="1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</row>
    <row r="3" spans="1:19" ht="20.25">
      <c r="A3" s="628" t="s">
        <v>668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9" ht="11.25" customHeight="1"/>
    <row r="5" spans="1:19" ht="15.75">
      <c r="A5" s="629" t="s">
        <v>674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7" spans="1:19">
      <c r="A7" s="630" t="s">
        <v>893</v>
      </c>
      <c r="B7" s="630"/>
      <c r="L7" s="706" t="s">
        <v>897</v>
      </c>
      <c r="M7" s="706"/>
      <c r="N7" s="706"/>
    </row>
    <row r="8" spans="1:19" ht="15.75" customHeight="1">
      <c r="A8" s="707" t="s">
        <v>2</v>
      </c>
      <c r="B8" s="707" t="s">
        <v>3</v>
      </c>
      <c r="C8" s="597" t="s">
        <v>4</v>
      </c>
      <c r="D8" s="597"/>
      <c r="E8" s="597"/>
      <c r="F8" s="597"/>
      <c r="G8" s="597"/>
      <c r="H8" s="597" t="s">
        <v>105</v>
      </c>
      <c r="I8" s="597"/>
      <c r="J8" s="597"/>
      <c r="K8" s="597"/>
      <c r="L8" s="597"/>
      <c r="M8" s="707" t="s">
        <v>139</v>
      </c>
      <c r="N8" s="609" t="s">
        <v>140</v>
      </c>
    </row>
    <row r="9" spans="1:19" ht="51">
      <c r="A9" s="708"/>
      <c r="B9" s="708"/>
      <c r="C9" s="5" t="s">
        <v>5</v>
      </c>
      <c r="D9" s="5" t="s">
        <v>6</v>
      </c>
      <c r="E9" s="5" t="s">
        <v>372</v>
      </c>
      <c r="F9" s="5" t="s">
        <v>103</v>
      </c>
      <c r="G9" s="5" t="s">
        <v>214</v>
      </c>
      <c r="H9" s="5" t="s">
        <v>5</v>
      </c>
      <c r="I9" s="5" t="s">
        <v>6</v>
      </c>
      <c r="J9" s="5" t="s">
        <v>372</v>
      </c>
      <c r="K9" s="5" t="s">
        <v>103</v>
      </c>
      <c r="L9" s="5" t="s">
        <v>213</v>
      </c>
      <c r="M9" s="708"/>
      <c r="N9" s="609"/>
      <c r="R9" s="9"/>
      <c r="S9" s="13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>
      <c r="A11" s="8">
        <v>1</v>
      </c>
      <c r="B11" s="31" t="s">
        <v>831</v>
      </c>
      <c r="C11" s="9">
        <v>440</v>
      </c>
      <c r="D11" s="9">
        <v>180</v>
      </c>
      <c r="E11" s="9">
        <v>4</v>
      </c>
      <c r="F11" s="9">
        <v>0</v>
      </c>
      <c r="G11" s="9">
        <f t="shared" ref="G11:G17" si="0">SUM(C11:F11)</f>
        <v>624</v>
      </c>
      <c r="H11" s="9">
        <v>440</v>
      </c>
      <c r="I11" s="9">
        <v>180</v>
      </c>
      <c r="J11" s="9">
        <v>4</v>
      </c>
      <c r="K11" s="9">
        <v>0</v>
      </c>
      <c r="L11" s="9">
        <f t="shared" ref="L11:L17" si="1">SUM(H11:K11)</f>
        <v>624</v>
      </c>
      <c r="M11" s="9"/>
      <c r="N11" s="9"/>
    </row>
    <row r="12" spans="1:19">
      <c r="A12" s="8">
        <v>2</v>
      </c>
      <c r="B12" s="31" t="s">
        <v>832</v>
      </c>
      <c r="C12" s="9">
        <v>0</v>
      </c>
      <c r="D12" s="9">
        <v>0</v>
      </c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  <c r="M12" s="9"/>
      <c r="N12" s="9"/>
    </row>
    <row r="13" spans="1:19">
      <c r="A13" s="8">
        <v>3</v>
      </c>
      <c r="B13" s="31" t="s">
        <v>833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  <c r="M13" s="9"/>
      <c r="N13" s="9"/>
    </row>
    <row r="14" spans="1:19">
      <c r="A14" s="8">
        <v>4</v>
      </c>
      <c r="B14" s="31" t="s">
        <v>834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si="1"/>
        <v>0</v>
      </c>
      <c r="M14" s="9"/>
      <c r="N14" s="9"/>
    </row>
    <row r="15" spans="1:19">
      <c r="A15" s="8">
        <v>5</v>
      </c>
      <c r="B15" s="31" t="s">
        <v>835</v>
      </c>
      <c r="C15" s="9">
        <v>29</v>
      </c>
      <c r="D15" s="9">
        <v>0</v>
      </c>
      <c r="E15" s="9">
        <v>0</v>
      </c>
      <c r="F15" s="9">
        <v>0</v>
      </c>
      <c r="G15" s="9">
        <f t="shared" si="0"/>
        <v>29</v>
      </c>
      <c r="H15" s="9">
        <v>29</v>
      </c>
      <c r="I15" s="9">
        <v>0</v>
      </c>
      <c r="J15" s="9">
        <v>0</v>
      </c>
      <c r="K15" s="9">
        <v>0</v>
      </c>
      <c r="L15" s="9">
        <f t="shared" si="1"/>
        <v>29</v>
      </c>
      <c r="M15" s="9"/>
      <c r="N15" s="9"/>
    </row>
    <row r="16" spans="1:19">
      <c r="A16" s="8">
        <v>6</v>
      </c>
      <c r="B16" s="31" t="s">
        <v>836</v>
      </c>
      <c r="C16" s="9">
        <v>0</v>
      </c>
      <c r="D16" s="9">
        <v>6</v>
      </c>
      <c r="E16" s="9">
        <v>0</v>
      </c>
      <c r="F16" s="9">
        <v>0</v>
      </c>
      <c r="G16" s="9">
        <f t="shared" si="0"/>
        <v>6</v>
      </c>
      <c r="H16" s="9">
        <v>0</v>
      </c>
      <c r="I16" s="9">
        <v>6</v>
      </c>
      <c r="J16" s="9">
        <v>0</v>
      </c>
      <c r="K16" s="9">
        <v>0</v>
      </c>
      <c r="L16" s="9">
        <f t="shared" si="1"/>
        <v>6</v>
      </c>
      <c r="M16" s="9"/>
      <c r="N16" s="9"/>
    </row>
    <row r="17" spans="1:14">
      <c r="A17" s="8">
        <v>7</v>
      </c>
      <c r="B17" s="31" t="s">
        <v>19</v>
      </c>
      <c r="C17" s="31">
        <f>SUM(C11:C16)</f>
        <v>469</v>
      </c>
      <c r="D17" s="31">
        <f>SUM(D11:D16)</f>
        <v>186</v>
      </c>
      <c r="E17" s="31">
        <f>SUM(E11:E16)</f>
        <v>4</v>
      </c>
      <c r="F17" s="31">
        <f>SUM(F11:F16)</f>
        <v>0</v>
      </c>
      <c r="G17" s="31">
        <f t="shared" si="0"/>
        <v>659</v>
      </c>
      <c r="H17" s="31">
        <f>SUM(H11:H16)</f>
        <v>469</v>
      </c>
      <c r="I17" s="31">
        <f>SUM(I11:I16)</f>
        <v>186</v>
      </c>
      <c r="J17" s="31">
        <f>SUM(J11:J16)</f>
        <v>4</v>
      </c>
      <c r="K17" s="31">
        <f>SUM(K11:K16)</f>
        <v>0</v>
      </c>
      <c r="L17" s="31">
        <f t="shared" si="1"/>
        <v>659</v>
      </c>
      <c r="M17" s="9"/>
      <c r="N17" s="9"/>
    </row>
    <row r="18" spans="1:14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>
      <c r="A19" s="11" t="s">
        <v>8</v>
      </c>
    </row>
    <row r="20" spans="1:14">
      <c r="A20" t="s">
        <v>9</v>
      </c>
    </row>
    <row r="21" spans="1:14">
      <c r="A21" t="s">
        <v>10</v>
      </c>
      <c r="L21" s="12" t="s">
        <v>11</v>
      </c>
      <c r="M21" s="12"/>
      <c r="N21" s="12" t="s">
        <v>11</v>
      </c>
    </row>
    <row r="22" spans="1:14">
      <c r="A22" s="16" t="s">
        <v>446</v>
      </c>
      <c r="J22" s="12"/>
      <c r="K22" s="12"/>
      <c r="L22" s="12"/>
    </row>
    <row r="23" spans="1:14">
      <c r="C23" s="16" t="s">
        <v>447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4"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.75" customHeight="1">
      <c r="A26" s="14" t="s">
        <v>12</v>
      </c>
      <c r="B26" s="14"/>
      <c r="C26" s="14"/>
      <c r="D26" s="14"/>
      <c r="E26" s="14"/>
      <c r="F26" s="14"/>
      <c r="G26" s="14"/>
      <c r="H26" s="14"/>
      <c r="L26" s="648" t="s">
        <v>13</v>
      </c>
      <c r="M26" s="648"/>
      <c r="N26" s="648"/>
    </row>
    <row r="27" spans="1:14" ht="15.75" customHeight="1">
      <c r="A27" s="648" t="s">
        <v>14</v>
      </c>
      <c r="B27" s="648"/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</row>
    <row r="28" spans="1:14" ht="15.75">
      <c r="A28" s="648" t="s">
        <v>15</v>
      </c>
      <c r="B28" s="648"/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</row>
    <row r="29" spans="1:14">
      <c r="L29" s="630"/>
      <c r="M29" s="630"/>
      <c r="N29" s="630"/>
    </row>
    <row r="30" spans="1:14">
      <c r="A30" s="710"/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</row>
  </sheetData>
  <mergeCells count="17">
    <mergeCell ref="A30:N30"/>
    <mergeCell ref="L26:N26"/>
    <mergeCell ref="A27:N27"/>
    <mergeCell ref="M8:M9"/>
    <mergeCell ref="N8:N9"/>
    <mergeCell ref="L29:N29"/>
    <mergeCell ref="A28:N28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60</vt:i4>
      </vt:variant>
    </vt:vector>
  </HeadingPairs>
  <TitlesOfParts>
    <vt:vector size="131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Sheet4</vt:lpstr>
      <vt:lpstr>T7ACC_UPY_Utlsn </vt:lpstr>
      <vt:lpstr>Sheet5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AT29_K_D</vt:lpstr>
      <vt:lpstr>AT-30_Coook-cum-Helper</vt:lpstr>
      <vt:lpstr>AT_31_Budget_provision </vt:lpstr>
      <vt:lpstr>AT32_Drought Pry Util</vt:lpstr>
      <vt:lpstr>AT-32A Drought UPry Util</vt:lpstr>
      <vt:lpstr>Sheet2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'AT-24'!Print_Area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AT29_K_D!Print_Area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Sheet4!Print_Area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2018-06-08T05:48:17Z</cp:lastPrinted>
  <dcterms:created xsi:type="dcterms:W3CDTF">1996-10-14T23:33:28Z</dcterms:created>
  <dcterms:modified xsi:type="dcterms:W3CDTF">2018-06-11T06:08:09Z</dcterms:modified>
</cp:coreProperties>
</file>